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оловний  бух\Фінансовий план\"/>
    </mc:Choice>
  </mc:AlternateContent>
  <xr:revisionPtr revIDLastSave="0" documentId="13_ncr:1_{82A54FC2-3981-4F13-9E0B-EFE3EF02B75B}" xr6:coauthVersionLast="47" xr6:coauthVersionMax="47" xr10:uidLastSave="{00000000-0000-0000-0000-000000000000}"/>
  <bookViews>
    <workbookView xWindow="-120" yWindow="-120" windowWidth="20730" windowHeight="11160" tabRatio="838" xr2:uid="{00000000-000D-0000-FFFF-FFFF00000000}"/>
  </bookViews>
  <sheets>
    <sheet name="Фінансовий план КНП" sheetId="14" r:id="rId1"/>
    <sheet name="Розшифровка 1 до Формування" sheetId="22" r:id="rId2"/>
    <sheet name="Розшифровка 2 до формування" sheetId="26" r:id="rId3"/>
    <sheet name="Розшифровка до руху" sheetId="27" r:id="rId4"/>
    <sheet name="Розшифровка кап" sheetId="24" r:id="rId5"/>
    <sheet name="Розшифровка за джерелами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2">'Розшифровка 2 до формування'!$4:$6</definedName>
    <definedName name="_xlnm.Print_Titles" localSheetId="0">'Фінансовий план КНП'!$35:$36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'Розшифровка 1 до Формування'!$A$1:$H$102</definedName>
    <definedName name="_xlnm.Print_Area" localSheetId="2">'Розшифровка 2 до формування'!$A$1:$H$191</definedName>
    <definedName name="_xlnm.Print_Area" localSheetId="5">'Розшифровка за джерелами'!$A$1:$W$57</definedName>
    <definedName name="_xlnm.Print_Area" localSheetId="4">'Розшифровка кап'!$A$1:$G$56</definedName>
    <definedName name="_xlnm.Print_Area" localSheetId="0">'Фінансовий план КНП'!$A$1:$H$156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5" i="14" l="1"/>
  <c r="E117" i="14" s="1"/>
  <c r="F115" i="14"/>
  <c r="F117" i="14" s="1"/>
  <c r="C93" i="14"/>
  <c r="C91" i="14"/>
  <c r="E91" i="14"/>
  <c r="E93" i="14"/>
  <c r="E89" i="14"/>
  <c r="C117" i="14"/>
  <c r="D79" i="14"/>
  <c r="E79" i="14"/>
  <c r="E76" i="14" s="1"/>
  <c r="F79" i="14"/>
  <c r="D71" i="14"/>
  <c r="E71" i="14"/>
  <c r="F71" i="14"/>
  <c r="C71" i="14"/>
  <c r="C16" i="27"/>
  <c r="D16" i="27"/>
  <c r="E16" i="27"/>
  <c r="C89" i="14"/>
  <c r="C84" i="14"/>
  <c r="C83" i="14"/>
  <c r="C81" i="14"/>
  <c r="C80" i="14"/>
  <c r="C79" i="14" s="1"/>
  <c r="C76" i="14" s="1"/>
  <c r="G116" i="14"/>
  <c r="G115" i="14"/>
  <c r="G113" i="14"/>
  <c r="G112" i="14"/>
  <c r="G111" i="14"/>
  <c r="G110" i="14"/>
  <c r="G109" i="14"/>
  <c r="E109" i="14"/>
  <c r="D109" i="14"/>
  <c r="D114" i="14" s="1"/>
  <c r="C109" i="14"/>
  <c r="C114" i="14" s="1"/>
  <c r="G108" i="14"/>
  <c r="G107" i="14"/>
  <c r="G106" i="14"/>
  <c r="G105" i="14"/>
  <c r="E104" i="14"/>
  <c r="G104" i="14" s="1"/>
  <c r="D104" i="14"/>
  <c r="E102" i="14"/>
  <c r="G102" i="14" s="1"/>
  <c r="G101" i="14"/>
  <c r="G100" i="14"/>
  <c r="G99" i="14"/>
  <c r="G98" i="14"/>
  <c r="G97" i="14"/>
  <c r="G96" i="14"/>
  <c r="G95" i="14"/>
  <c r="G94" i="14"/>
  <c r="G93" i="14"/>
  <c r="D93" i="14"/>
  <c r="G92" i="14"/>
  <c r="G91" i="14"/>
  <c r="D91" i="14"/>
  <c r="F88" i="14"/>
  <c r="G88" i="14" s="1"/>
  <c r="D88" i="14"/>
  <c r="G87" i="14"/>
  <c r="G86" i="14"/>
  <c r="G85" i="14"/>
  <c r="G84" i="14"/>
  <c r="D84" i="14"/>
  <c r="G83" i="14"/>
  <c r="D83" i="14"/>
  <c r="D76" i="14" s="1"/>
  <c r="D89" i="14" s="1"/>
  <c r="G82" i="14"/>
  <c r="G81" i="14"/>
  <c r="D81" i="14"/>
  <c r="G80" i="14"/>
  <c r="D80" i="14"/>
  <c r="G78" i="14"/>
  <c r="G77" i="14"/>
  <c r="F53" i="27"/>
  <c r="F54" i="27"/>
  <c r="F55" i="27"/>
  <c r="F56" i="27"/>
  <c r="F57" i="27"/>
  <c r="F58" i="27"/>
  <c r="F59" i="27"/>
  <c r="F60" i="27"/>
  <c r="F61" i="27"/>
  <c r="F62" i="27"/>
  <c r="F63" i="27"/>
  <c r="F64" i="27"/>
  <c r="F65" i="27"/>
  <c r="F66" i="27"/>
  <c r="E25" i="27"/>
  <c r="D25" i="27"/>
  <c r="D24" i="27" s="1"/>
  <c r="F49" i="27"/>
  <c r="F50" i="27"/>
  <c r="F51" i="27"/>
  <c r="F52" i="27"/>
  <c r="F26" i="27"/>
  <c r="F27" i="27"/>
  <c r="F28" i="27"/>
  <c r="F29" i="27"/>
  <c r="F30" i="27"/>
  <c r="F31" i="27"/>
  <c r="F32" i="27"/>
  <c r="F33" i="27"/>
  <c r="F34" i="27"/>
  <c r="F35" i="27"/>
  <c r="F36" i="27"/>
  <c r="F37" i="27"/>
  <c r="F38" i="27"/>
  <c r="F39" i="27"/>
  <c r="F40" i="27"/>
  <c r="F41" i="27"/>
  <c r="F42" i="27"/>
  <c r="F43" i="27"/>
  <c r="F44" i="27"/>
  <c r="F45" i="27"/>
  <c r="F46" i="27"/>
  <c r="F47" i="27"/>
  <c r="F48" i="27"/>
  <c r="F68" i="27"/>
  <c r="F69" i="27"/>
  <c r="E67" i="27"/>
  <c r="G67" i="27"/>
  <c r="D67" i="27"/>
  <c r="F15" i="27"/>
  <c r="C67" i="27"/>
  <c r="F25" i="27"/>
  <c r="C25" i="27"/>
  <c r="C24" i="27" s="1"/>
  <c r="C23" i="27" s="1"/>
  <c r="F22" i="27"/>
  <c r="F17" i="27"/>
  <c r="E12" i="27"/>
  <c r="D12" i="27"/>
  <c r="C12" i="27"/>
  <c r="E9" i="27"/>
  <c r="D9" i="27"/>
  <c r="C9" i="27"/>
  <c r="C50" i="24"/>
  <c r="S51" i="9"/>
  <c r="S53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27" i="9"/>
  <c r="J7" i="9"/>
  <c r="K7" i="9"/>
  <c r="J50" i="9"/>
  <c r="K50" i="9"/>
  <c r="G117" i="14" l="1"/>
  <c r="G79" i="14"/>
  <c r="C115" i="14"/>
  <c r="F76" i="14"/>
  <c r="G76" i="14" s="1"/>
  <c r="E114" i="14"/>
  <c r="G114" i="14" s="1"/>
  <c r="D102" i="14"/>
  <c r="D115" i="14" s="1"/>
  <c r="D117" i="14" s="1"/>
  <c r="F67" i="27"/>
  <c r="D23" i="27"/>
  <c r="F16" i="27"/>
  <c r="F12" i="27"/>
  <c r="F9" i="27"/>
  <c r="E24" i="27"/>
  <c r="F24" i="27" l="1"/>
  <c r="F23" i="27" s="1"/>
  <c r="E23" i="27"/>
  <c r="F144" i="14" l="1"/>
  <c r="F143" i="14"/>
  <c r="D144" i="14"/>
  <c r="D143" i="14"/>
  <c r="D99" i="22" l="1"/>
  <c r="F80" i="22"/>
  <c r="F88" i="22"/>
  <c r="G76" i="22"/>
  <c r="G75" i="22"/>
  <c r="G73" i="22"/>
  <c r="G72" i="22"/>
  <c r="G71" i="22"/>
  <c r="G70" i="22"/>
  <c r="G69" i="22"/>
  <c r="G68" i="22"/>
  <c r="G67" i="22"/>
  <c r="F81" i="22"/>
  <c r="F79" i="22"/>
  <c r="F78" i="22"/>
  <c r="F47" i="22" l="1"/>
  <c r="F40" i="22" l="1"/>
  <c r="D40" i="22"/>
  <c r="F23" i="22"/>
  <c r="G26" i="22"/>
  <c r="H26" i="22"/>
  <c r="D23" i="22"/>
  <c r="M35" i="26" l="1"/>
  <c r="L35" i="26"/>
  <c r="M33" i="26"/>
  <c r="L33" i="26"/>
  <c r="M32" i="26"/>
  <c r="L32" i="26"/>
  <c r="K35" i="26"/>
  <c r="K33" i="26"/>
  <c r="K39" i="26" s="1"/>
  <c r="K32" i="26"/>
  <c r="M27" i="26"/>
  <c r="M40" i="26" s="1"/>
  <c r="L27" i="26"/>
  <c r="L40" i="26" s="1"/>
  <c r="M26" i="26"/>
  <c r="M39" i="26" s="1"/>
  <c r="L26" i="26"/>
  <c r="M25" i="26"/>
  <c r="M38" i="26" s="1"/>
  <c r="L25" i="26"/>
  <c r="K27" i="26"/>
  <c r="K40" i="26" s="1"/>
  <c r="K26" i="26"/>
  <c r="K25" i="26"/>
  <c r="M19" i="26"/>
  <c r="L19" i="26"/>
  <c r="L39" i="26" s="1"/>
  <c r="M18" i="26"/>
  <c r="L18" i="26"/>
  <c r="L38" i="26" s="1"/>
  <c r="K19" i="26"/>
  <c r="K18" i="26"/>
  <c r="K38" i="26" s="1"/>
  <c r="D26" i="26" l="1"/>
  <c r="D66" i="26" l="1"/>
  <c r="D60" i="26"/>
  <c r="D91" i="26"/>
  <c r="D150" i="26"/>
  <c r="D163" i="26"/>
  <c r="D123" i="26"/>
  <c r="K21" i="26" s="1"/>
  <c r="F162" i="26" l="1"/>
  <c r="E162" i="26"/>
  <c r="D162" i="26"/>
  <c r="F137" i="14"/>
  <c r="E146" i="14"/>
  <c r="E150" i="14" s="1"/>
  <c r="C147" i="14"/>
  <c r="C151" i="14" s="1"/>
  <c r="C148" i="14"/>
  <c r="C152" i="14" s="1"/>
  <c r="C146" i="14"/>
  <c r="C150" i="14" s="1"/>
  <c r="F59" i="22"/>
  <c r="D119" i="14" l="1"/>
  <c r="U12" i="9"/>
  <c r="U11" i="9"/>
  <c r="E8" i="24"/>
  <c r="D160" i="26"/>
  <c r="F147" i="14" l="1"/>
  <c r="F148" i="14"/>
  <c r="F146" i="14"/>
  <c r="E147" i="14"/>
  <c r="E151" i="14" s="1"/>
  <c r="E148" i="14"/>
  <c r="E152" i="14" s="1"/>
  <c r="F172" i="26"/>
  <c r="F30" i="22"/>
  <c r="F174" i="26"/>
  <c r="G175" i="26"/>
  <c r="G110" i="26"/>
  <c r="D146" i="14" l="1"/>
  <c r="F150" i="14"/>
  <c r="D147" i="14"/>
  <c r="D151" i="14" s="1"/>
  <c r="F151" i="14"/>
  <c r="D148" i="14"/>
  <c r="D152" i="14" s="1"/>
  <c r="F152" i="14"/>
  <c r="D102" i="26"/>
  <c r="D46" i="26"/>
  <c r="K30" i="26" s="1"/>
  <c r="F171" i="26"/>
  <c r="D145" i="14" l="1"/>
  <c r="D50" i="14"/>
  <c r="F52" i="24"/>
  <c r="D50" i="24"/>
  <c r="D7" i="24" s="1"/>
  <c r="E50" i="24"/>
  <c r="C7" i="24"/>
  <c r="R50" i="9"/>
  <c r="H50" i="9"/>
  <c r="I50" i="9"/>
  <c r="L50" i="9"/>
  <c r="M50" i="9"/>
  <c r="N50" i="9"/>
  <c r="O50" i="9"/>
  <c r="P50" i="9"/>
  <c r="Q50" i="9"/>
  <c r="G50" i="9"/>
  <c r="U8" i="9"/>
  <c r="U9" i="9"/>
  <c r="U10" i="9"/>
  <c r="U17" i="9"/>
  <c r="U18" i="9"/>
  <c r="U19" i="9"/>
  <c r="U20" i="9"/>
  <c r="U25" i="9"/>
  <c r="U26" i="9"/>
  <c r="U52" i="9"/>
  <c r="T8" i="9"/>
  <c r="T9" i="9"/>
  <c r="T10" i="9"/>
  <c r="T17" i="9"/>
  <c r="V17" i="9" s="1"/>
  <c r="T18" i="9"/>
  <c r="T19" i="9"/>
  <c r="T20" i="9"/>
  <c r="T25" i="9"/>
  <c r="V25" i="9" s="1"/>
  <c r="T26" i="9"/>
  <c r="T52" i="9"/>
  <c r="S8" i="9"/>
  <c r="S9" i="9"/>
  <c r="S10" i="9"/>
  <c r="S17" i="9"/>
  <c r="S18" i="9"/>
  <c r="S19" i="9"/>
  <c r="S20" i="9"/>
  <c r="S25" i="9"/>
  <c r="S26" i="9"/>
  <c r="S52" i="9"/>
  <c r="H7" i="9"/>
  <c r="I7" i="9"/>
  <c r="J53" i="9"/>
  <c r="K53" i="9"/>
  <c r="L7" i="9"/>
  <c r="M7" i="9"/>
  <c r="N7" i="9"/>
  <c r="O7" i="9"/>
  <c r="P7" i="9"/>
  <c r="Q7" i="9"/>
  <c r="R7" i="9"/>
  <c r="G7" i="9"/>
  <c r="G8" i="24"/>
  <c r="G9" i="24"/>
  <c r="G10" i="24"/>
  <c r="G12" i="24"/>
  <c r="H12" i="26"/>
  <c r="H13" i="26"/>
  <c r="H14" i="26"/>
  <c r="H15" i="26"/>
  <c r="H16" i="26"/>
  <c r="H17" i="26"/>
  <c r="H20" i="26"/>
  <c r="H21" i="26"/>
  <c r="H22" i="26"/>
  <c r="H23" i="26"/>
  <c r="H24" i="26"/>
  <c r="H25" i="26"/>
  <c r="H27" i="26"/>
  <c r="H28" i="26"/>
  <c r="H30" i="26"/>
  <c r="H31" i="26"/>
  <c r="H33" i="26"/>
  <c r="H34" i="26"/>
  <c r="H35" i="26"/>
  <c r="H36" i="26"/>
  <c r="H37" i="26"/>
  <c r="H38" i="26"/>
  <c r="H39" i="26"/>
  <c r="H41" i="26"/>
  <c r="H42" i="26"/>
  <c r="H44" i="26"/>
  <c r="H45" i="26"/>
  <c r="H47" i="26"/>
  <c r="H48" i="26"/>
  <c r="H53" i="26"/>
  <c r="H55" i="26"/>
  <c r="H57" i="26"/>
  <c r="H58" i="26"/>
  <c r="H69" i="26"/>
  <c r="H73" i="26"/>
  <c r="H74" i="26"/>
  <c r="H75" i="26"/>
  <c r="H76" i="26"/>
  <c r="H77" i="26"/>
  <c r="H110" i="26"/>
  <c r="H111" i="26"/>
  <c r="H112" i="26"/>
  <c r="H113" i="26"/>
  <c r="H114" i="26"/>
  <c r="H119" i="26"/>
  <c r="H120" i="26"/>
  <c r="H121" i="26"/>
  <c r="H122" i="26"/>
  <c r="H124" i="26"/>
  <c r="H125" i="26"/>
  <c r="H126" i="26"/>
  <c r="H128" i="26"/>
  <c r="H129" i="26"/>
  <c r="H130" i="26"/>
  <c r="H131" i="26"/>
  <c r="H132" i="26"/>
  <c r="H138" i="26"/>
  <c r="H139" i="26"/>
  <c r="H140" i="26"/>
  <c r="H163" i="26"/>
  <c r="H165" i="26"/>
  <c r="H184" i="26"/>
  <c r="G23" i="26"/>
  <c r="G24" i="26"/>
  <c r="G25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39" i="26"/>
  <c r="G40" i="26"/>
  <c r="G41" i="26"/>
  <c r="G42" i="26"/>
  <c r="G43" i="26"/>
  <c r="G44" i="26"/>
  <c r="G45" i="26"/>
  <c r="G47" i="26"/>
  <c r="G48" i="26"/>
  <c r="G53" i="26"/>
  <c r="G54" i="26"/>
  <c r="G55" i="26"/>
  <c r="G56" i="26"/>
  <c r="G57" i="26"/>
  <c r="G58" i="26"/>
  <c r="G61" i="26"/>
  <c r="G62" i="26"/>
  <c r="G63" i="26"/>
  <c r="G64" i="26"/>
  <c r="G65" i="26"/>
  <c r="G67" i="26"/>
  <c r="G68" i="26"/>
  <c r="G69" i="26"/>
  <c r="G70" i="26"/>
  <c r="G71" i="26"/>
  <c r="G72" i="26"/>
  <c r="G73" i="26"/>
  <c r="G74" i="26"/>
  <c r="G75" i="26"/>
  <c r="G76" i="26"/>
  <c r="G77" i="26"/>
  <c r="G79" i="26"/>
  <c r="G82" i="26"/>
  <c r="G83" i="26"/>
  <c r="G84" i="26"/>
  <c r="G85" i="26"/>
  <c r="G87" i="26"/>
  <c r="G88" i="26"/>
  <c r="G89" i="26"/>
  <c r="G90" i="26"/>
  <c r="G92" i="26"/>
  <c r="G93" i="26"/>
  <c r="G94" i="26"/>
  <c r="G95" i="26"/>
  <c r="G96" i="26"/>
  <c r="G97" i="26"/>
  <c r="G98" i="26"/>
  <c r="G99" i="26"/>
  <c r="G100" i="26"/>
  <c r="G101" i="26"/>
  <c r="G103" i="26"/>
  <c r="G104" i="26"/>
  <c r="G105" i="26"/>
  <c r="G111" i="26"/>
  <c r="G112" i="26"/>
  <c r="G113" i="26"/>
  <c r="G114" i="26"/>
  <c r="G119" i="26"/>
  <c r="G120" i="26"/>
  <c r="G121" i="26"/>
  <c r="G122" i="26"/>
  <c r="G124" i="26"/>
  <c r="G125" i="26"/>
  <c r="G126" i="26"/>
  <c r="G127" i="26"/>
  <c r="G128" i="26"/>
  <c r="G129" i="26"/>
  <c r="G130" i="26"/>
  <c r="G131" i="26"/>
  <c r="G132" i="26"/>
  <c r="G133" i="26"/>
  <c r="G138" i="26"/>
  <c r="G139" i="26"/>
  <c r="G140" i="26"/>
  <c r="G143" i="26"/>
  <c r="G144" i="26"/>
  <c r="G145" i="26"/>
  <c r="G146" i="26"/>
  <c r="G148" i="26"/>
  <c r="G149" i="26"/>
  <c r="G152" i="26"/>
  <c r="G153" i="26"/>
  <c r="G154" i="26"/>
  <c r="G155" i="26"/>
  <c r="G156" i="26"/>
  <c r="G157" i="26"/>
  <c r="G158" i="26"/>
  <c r="G159" i="26"/>
  <c r="G163" i="26"/>
  <c r="G162" i="26" s="1"/>
  <c r="G165" i="26"/>
  <c r="G167" i="26"/>
  <c r="G170" i="26"/>
  <c r="G172" i="26"/>
  <c r="G173" i="26"/>
  <c r="G174" i="26"/>
  <c r="G176" i="26"/>
  <c r="G181" i="26"/>
  <c r="G184" i="26"/>
  <c r="G12" i="26"/>
  <c r="G13" i="26"/>
  <c r="G14" i="26"/>
  <c r="G15" i="26"/>
  <c r="G16" i="26"/>
  <c r="G17" i="26"/>
  <c r="G20" i="26"/>
  <c r="G21" i="26"/>
  <c r="G22" i="26"/>
  <c r="H60" i="22"/>
  <c r="H61" i="22"/>
  <c r="H62" i="22"/>
  <c r="H63" i="22"/>
  <c r="H64" i="22"/>
  <c r="H65" i="22"/>
  <c r="H77" i="22"/>
  <c r="H78" i="22"/>
  <c r="H79" i="22"/>
  <c r="H80" i="22"/>
  <c r="H81" i="22"/>
  <c r="H82" i="22"/>
  <c r="H83" i="22"/>
  <c r="H84" i="22"/>
  <c r="H85" i="22"/>
  <c r="H86" i="22"/>
  <c r="H24" i="22"/>
  <c r="H25" i="22"/>
  <c r="H27" i="22"/>
  <c r="H29" i="22"/>
  <c r="H31" i="22"/>
  <c r="H32" i="22"/>
  <c r="H33" i="22"/>
  <c r="H34" i="22"/>
  <c r="H35" i="22"/>
  <c r="H36" i="22"/>
  <c r="H37" i="22"/>
  <c r="H38" i="22"/>
  <c r="G21" i="22"/>
  <c r="G22" i="22"/>
  <c r="G24" i="22"/>
  <c r="G25" i="22"/>
  <c r="G27" i="22"/>
  <c r="G28" i="22"/>
  <c r="G29" i="22"/>
  <c r="G31" i="22"/>
  <c r="G32" i="22"/>
  <c r="G33" i="22"/>
  <c r="G34" i="22"/>
  <c r="G35" i="22"/>
  <c r="G36" i="22"/>
  <c r="G37" i="22"/>
  <c r="G38" i="22"/>
  <c r="G39" i="22"/>
  <c r="G41" i="22"/>
  <c r="G42" i="22"/>
  <c r="G43" i="22"/>
  <c r="G44" i="22"/>
  <c r="G45" i="22"/>
  <c r="G46" i="22"/>
  <c r="G60" i="22"/>
  <c r="G61" i="22"/>
  <c r="G62" i="22"/>
  <c r="G63" i="22"/>
  <c r="G64" i="22"/>
  <c r="G65" i="22"/>
  <c r="G66" i="22"/>
  <c r="G74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9" i="22"/>
  <c r="G100" i="22"/>
  <c r="H9" i="22"/>
  <c r="H10" i="22"/>
  <c r="H12" i="22"/>
  <c r="H14" i="22"/>
  <c r="H15" i="22"/>
  <c r="H18" i="22"/>
  <c r="H20" i="22"/>
  <c r="G9" i="22"/>
  <c r="G10" i="22"/>
  <c r="G12" i="22"/>
  <c r="G13" i="22"/>
  <c r="G14" i="22"/>
  <c r="G15" i="22"/>
  <c r="G16" i="22"/>
  <c r="G17" i="22"/>
  <c r="G18" i="22"/>
  <c r="G20" i="22"/>
  <c r="S7" i="9" l="1"/>
  <c r="V19" i="9"/>
  <c r="V20" i="9"/>
  <c r="V8" i="9"/>
  <c r="E7" i="24"/>
  <c r="F7" i="24" s="1"/>
  <c r="V26" i="9"/>
  <c r="V10" i="9"/>
  <c r="V9" i="9"/>
  <c r="T7" i="9"/>
  <c r="S50" i="9"/>
  <c r="V18" i="9"/>
  <c r="V52" i="9"/>
  <c r="W8" i="9"/>
  <c r="W9" i="9"/>
  <c r="W10" i="9"/>
  <c r="F50" i="24"/>
  <c r="U7" i="9"/>
  <c r="U50" i="9"/>
  <c r="T50" i="9"/>
  <c r="F9" i="24"/>
  <c r="F12" i="24"/>
  <c r="G7" i="24" l="1"/>
  <c r="V50" i="9"/>
  <c r="V7" i="9"/>
  <c r="W7" i="9"/>
  <c r="F16" i="14"/>
  <c r="F66" i="26"/>
  <c r="E66" i="26"/>
  <c r="H66" i="26" l="1"/>
  <c r="G66" i="26"/>
  <c r="D59" i="22"/>
  <c r="D28" i="14" l="1"/>
  <c r="D27" i="14"/>
  <c r="D60" i="14"/>
  <c r="D61" i="14"/>
  <c r="D62" i="14"/>
  <c r="D63" i="14"/>
  <c r="D65" i="14"/>
  <c r="D67" i="14"/>
  <c r="D56" i="14"/>
  <c r="D58" i="14"/>
  <c r="D59" i="14"/>
  <c r="D55" i="14"/>
  <c r="D18" i="14"/>
  <c r="D19" i="14"/>
  <c r="D20" i="14"/>
  <c r="D13" i="14"/>
  <c r="D14" i="14"/>
  <c r="D11" i="14"/>
  <c r="D12" i="14"/>
  <c r="D10" i="14"/>
  <c r="F11" i="22"/>
  <c r="F24" i="14" s="1"/>
  <c r="D24" i="14" s="1"/>
  <c r="F180" i="26"/>
  <c r="G180" i="26" s="1"/>
  <c r="F169" i="26"/>
  <c r="G169" i="26" s="1"/>
  <c r="F123" i="26"/>
  <c r="M21" i="26" s="1"/>
  <c r="D9" i="14" l="1"/>
  <c r="F177" i="26"/>
  <c r="G177" i="26" s="1"/>
  <c r="F179" i="26"/>
  <c r="G179" i="26" s="1"/>
  <c r="F168" i="26"/>
  <c r="E160" i="26"/>
  <c r="F160" i="26"/>
  <c r="E142" i="26"/>
  <c r="E109" i="26"/>
  <c r="F109" i="26"/>
  <c r="F108" i="26" s="1"/>
  <c r="E46" i="26"/>
  <c r="F46" i="26"/>
  <c r="M30" i="26" s="1"/>
  <c r="E19" i="26"/>
  <c r="E108" i="26" l="1"/>
  <c r="E106" i="26" s="1"/>
  <c r="G168" i="26"/>
  <c r="F166" i="26"/>
  <c r="G166" i="26" s="1"/>
  <c r="G46" i="26"/>
  <c r="H46" i="26"/>
  <c r="H19" i="26"/>
  <c r="G19" i="26"/>
  <c r="F106" i="26"/>
  <c r="G109" i="26"/>
  <c r="H109" i="26"/>
  <c r="D109" i="26"/>
  <c r="K28" i="26" s="1"/>
  <c r="K41" i="26" s="1"/>
  <c r="D87" i="26"/>
  <c r="E60" i="26"/>
  <c r="G60" i="26" s="1"/>
  <c r="F59" i="26"/>
  <c r="D19" i="26"/>
  <c r="L24" i="26" l="1"/>
  <c r="D108" i="26"/>
  <c r="D106" i="26" s="1"/>
  <c r="H162" i="26"/>
  <c r="H108" i="26"/>
  <c r="G108" i="26"/>
  <c r="G171" i="26"/>
  <c r="E59" i="26"/>
  <c r="H59" i="26" s="1"/>
  <c r="D59" i="26"/>
  <c r="D30" i="22"/>
  <c r="D19" i="22"/>
  <c r="D8" i="22"/>
  <c r="D182" i="26"/>
  <c r="D142" i="26"/>
  <c r="K24" i="26" s="1"/>
  <c r="D137" i="26"/>
  <c r="D136" i="26" s="1"/>
  <c r="D118" i="26"/>
  <c r="D86" i="26"/>
  <c r="D81" i="26"/>
  <c r="D80" i="26" s="1"/>
  <c r="D52" i="26"/>
  <c r="D18" i="26"/>
  <c r="D11" i="26"/>
  <c r="E145" i="14"/>
  <c r="E149" i="14" s="1"/>
  <c r="F145" i="14"/>
  <c r="F149" i="14" s="1"/>
  <c r="D138" i="14"/>
  <c r="D137" i="14" l="1"/>
  <c r="D150" i="14"/>
  <c r="D10" i="26"/>
  <c r="D8" i="26" s="1"/>
  <c r="K17" i="26"/>
  <c r="K37" i="26" s="1"/>
  <c r="K42" i="26" s="1"/>
  <c r="D141" i="26"/>
  <c r="D134" i="26" s="1"/>
  <c r="G59" i="26"/>
  <c r="D117" i="26"/>
  <c r="D115" i="26" s="1"/>
  <c r="D78" i="26"/>
  <c r="C64" i="14"/>
  <c r="D29" i="14"/>
  <c r="D30" i="14"/>
  <c r="D26" i="14"/>
  <c r="D11" i="22"/>
  <c r="D7" i="22" s="1"/>
  <c r="D51" i="26"/>
  <c r="D49" i="26" s="1"/>
  <c r="H45" i="14"/>
  <c r="F50" i="14"/>
  <c r="C50" i="14"/>
  <c r="H49" i="14"/>
  <c r="G49" i="14"/>
  <c r="H48" i="14"/>
  <c r="G48" i="14"/>
  <c r="H47" i="14"/>
  <c r="G47" i="14"/>
  <c r="H46" i="14"/>
  <c r="G46" i="14"/>
  <c r="H148" i="14"/>
  <c r="G148" i="14"/>
  <c r="H147" i="14"/>
  <c r="G147" i="14"/>
  <c r="H146" i="14"/>
  <c r="G146" i="14"/>
  <c r="H145" i="14"/>
  <c r="G145" i="14"/>
  <c r="C145" i="14"/>
  <c r="H144" i="14"/>
  <c r="G144" i="14"/>
  <c r="H143" i="14"/>
  <c r="G143" i="14"/>
  <c r="H142" i="14"/>
  <c r="G142" i="14"/>
  <c r="F141" i="14"/>
  <c r="E141" i="14"/>
  <c r="D141" i="14"/>
  <c r="C141" i="14"/>
  <c r="H140" i="14"/>
  <c r="G140" i="14"/>
  <c r="H139" i="14"/>
  <c r="G139" i="14"/>
  <c r="H138" i="14"/>
  <c r="G138" i="14"/>
  <c r="G135" i="14"/>
  <c r="G134" i="14"/>
  <c r="G133" i="14"/>
  <c r="F132" i="14"/>
  <c r="E132" i="14"/>
  <c r="D132" i="14"/>
  <c r="C132" i="14"/>
  <c r="G131" i="14"/>
  <c r="G130" i="14"/>
  <c r="G129" i="14"/>
  <c r="F128" i="14"/>
  <c r="E128" i="14"/>
  <c r="D128" i="14"/>
  <c r="C128" i="14"/>
  <c r="H126" i="14"/>
  <c r="G126" i="14"/>
  <c r="G125" i="14"/>
  <c r="H124" i="14"/>
  <c r="G124" i="14"/>
  <c r="H123" i="14"/>
  <c r="G123" i="14"/>
  <c r="H122" i="14"/>
  <c r="G122" i="14"/>
  <c r="H121" i="14"/>
  <c r="G121" i="14"/>
  <c r="H120" i="14"/>
  <c r="G120" i="14"/>
  <c r="F119" i="14"/>
  <c r="E119" i="14"/>
  <c r="C119" i="14"/>
  <c r="H67" i="14"/>
  <c r="G67" i="14"/>
  <c r="H66" i="14"/>
  <c r="G66" i="14"/>
  <c r="H65" i="14"/>
  <c r="G65" i="14"/>
  <c r="F64" i="14"/>
  <c r="E64" i="14"/>
  <c r="H63" i="14"/>
  <c r="G63" i="14"/>
  <c r="H62" i="14"/>
  <c r="G62" i="14"/>
  <c r="H61" i="14"/>
  <c r="G61" i="14"/>
  <c r="H60" i="14"/>
  <c r="G60" i="14"/>
  <c r="H59" i="14"/>
  <c r="G59" i="14"/>
  <c r="H58" i="14"/>
  <c r="G58" i="14"/>
  <c r="F57" i="14"/>
  <c r="E57" i="14"/>
  <c r="C57" i="14"/>
  <c r="H56" i="14"/>
  <c r="G56" i="14"/>
  <c r="H55" i="14"/>
  <c r="G55" i="14"/>
  <c r="H54" i="14"/>
  <c r="G54" i="14"/>
  <c r="H53" i="14"/>
  <c r="G53" i="14"/>
  <c r="F52" i="14"/>
  <c r="G52" i="14" s="1"/>
  <c r="E52" i="14"/>
  <c r="D52" i="14"/>
  <c r="C52" i="14"/>
  <c r="H41" i="14"/>
  <c r="G41" i="14"/>
  <c r="H40" i="14"/>
  <c r="G40" i="14"/>
  <c r="H38" i="14"/>
  <c r="G38" i="14"/>
  <c r="H37" i="14"/>
  <c r="G37" i="14"/>
  <c r="H35" i="14"/>
  <c r="G35" i="14"/>
  <c r="H34" i="14"/>
  <c r="G34" i="14"/>
  <c r="H33" i="14"/>
  <c r="G33" i="14"/>
  <c r="H32" i="14"/>
  <c r="G32" i="14"/>
  <c r="H30" i="14"/>
  <c r="G30" i="14"/>
  <c r="H29" i="14"/>
  <c r="G29" i="14"/>
  <c r="H28" i="14"/>
  <c r="G28" i="14"/>
  <c r="H27" i="14"/>
  <c r="G27" i="14"/>
  <c r="H26" i="14"/>
  <c r="G26" i="14"/>
  <c r="F25" i="14"/>
  <c r="E25" i="14"/>
  <c r="C25" i="14"/>
  <c r="H24" i="14"/>
  <c r="G24" i="14"/>
  <c r="H23" i="14"/>
  <c r="G23" i="14"/>
  <c r="F22" i="14"/>
  <c r="E22" i="14"/>
  <c r="E42" i="14" s="1"/>
  <c r="D22" i="14"/>
  <c r="D42" i="14" s="1"/>
  <c r="C22" i="14"/>
  <c r="C42" i="14" s="1"/>
  <c r="H21" i="14"/>
  <c r="G21" i="14"/>
  <c r="H20" i="14"/>
  <c r="G20" i="14"/>
  <c r="H19" i="14"/>
  <c r="G19" i="14"/>
  <c r="H18" i="14"/>
  <c r="G18" i="14"/>
  <c r="H17" i="14"/>
  <c r="G17" i="14"/>
  <c r="E16" i="14"/>
  <c r="D16" i="14"/>
  <c r="C16" i="14"/>
  <c r="H14" i="14"/>
  <c r="G14" i="14"/>
  <c r="H13" i="14"/>
  <c r="G13" i="14"/>
  <c r="H12" i="14"/>
  <c r="G12" i="14"/>
  <c r="H11" i="14"/>
  <c r="G11" i="14"/>
  <c r="H10" i="14"/>
  <c r="G10" i="14"/>
  <c r="F9" i="14"/>
  <c r="F15" i="14" s="1"/>
  <c r="E9" i="14"/>
  <c r="C9" i="14"/>
  <c r="H8" i="14"/>
  <c r="G8" i="14"/>
  <c r="K23" i="26" l="1"/>
  <c r="K16" i="26"/>
  <c r="D7" i="26"/>
  <c r="C68" i="14"/>
  <c r="D25" i="14"/>
  <c r="G128" i="14"/>
  <c r="G150" i="14"/>
  <c r="E43" i="14"/>
  <c r="E68" i="14"/>
  <c r="G132" i="14"/>
  <c r="G64" i="14"/>
  <c r="D64" i="14"/>
  <c r="G57" i="14"/>
  <c r="D57" i="14"/>
  <c r="D15" i="14"/>
  <c r="D149" i="14"/>
  <c r="C149" i="14"/>
  <c r="C43" i="14"/>
  <c r="D36" i="14"/>
  <c r="D39" i="14" s="1"/>
  <c r="G119" i="14"/>
  <c r="G22" i="14"/>
  <c r="G45" i="14"/>
  <c r="E50" i="14"/>
  <c r="G50" i="14" s="1"/>
  <c r="G141" i="14"/>
  <c r="G152" i="14"/>
  <c r="G137" i="14"/>
  <c r="G151" i="14"/>
  <c r="G25" i="14"/>
  <c r="G16" i="14"/>
  <c r="H9" i="14"/>
  <c r="G9" i="14"/>
  <c r="C15" i="14"/>
  <c r="C31" i="14" s="1"/>
  <c r="C36" i="14" s="1"/>
  <c r="C39" i="14" s="1"/>
  <c r="E15" i="14"/>
  <c r="H16" i="14"/>
  <c r="H22" i="14"/>
  <c r="H25" i="14"/>
  <c r="F42" i="14"/>
  <c r="F43" i="14"/>
  <c r="H52" i="14"/>
  <c r="H57" i="14"/>
  <c r="H64" i="14"/>
  <c r="F68" i="14"/>
  <c r="H119" i="14"/>
  <c r="H137" i="14"/>
  <c r="H141" i="14"/>
  <c r="H150" i="14"/>
  <c r="H151" i="14"/>
  <c r="H152" i="14"/>
  <c r="K15" i="26" l="1"/>
  <c r="D68" i="14"/>
  <c r="D43" i="14"/>
  <c r="H50" i="14"/>
  <c r="G149" i="14"/>
  <c r="H149" i="14"/>
  <c r="F36" i="14"/>
  <c r="E36" i="14"/>
  <c r="E39" i="14" s="1"/>
  <c r="G15" i="14"/>
  <c r="H15" i="14"/>
  <c r="G68" i="14"/>
  <c r="H68" i="14"/>
  <c r="G43" i="14"/>
  <c r="H43" i="14"/>
  <c r="G42" i="14"/>
  <c r="H42" i="14"/>
  <c r="H31" i="14" l="1"/>
  <c r="G31" i="14"/>
  <c r="G36" i="14"/>
  <c r="F39" i="14"/>
  <c r="H36" i="14"/>
  <c r="G39" i="14" l="1"/>
  <c r="H39" i="14"/>
  <c r="F8" i="22" l="1"/>
  <c r="E59" i="22"/>
  <c r="E30" i="22"/>
  <c r="E23" i="22"/>
  <c r="E8" i="22"/>
  <c r="E40" i="22"/>
  <c r="G40" i="22" s="1"/>
  <c r="F19" i="22"/>
  <c r="E19" i="22"/>
  <c r="E11" i="22"/>
  <c r="F7" i="22" l="1"/>
  <c r="H19" i="22"/>
  <c r="G19" i="22"/>
  <c r="H23" i="22"/>
  <c r="G23" i="22"/>
  <c r="H11" i="22"/>
  <c r="G11" i="22"/>
  <c r="H8" i="22"/>
  <c r="G8" i="22"/>
  <c r="H59" i="22"/>
  <c r="G59" i="22"/>
  <c r="H30" i="22"/>
  <c r="G30" i="22"/>
  <c r="E7" i="22"/>
  <c r="H7" i="22" l="1"/>
  <c r="G7" i="22"/>
  <c r="E26" i="26"/>
  <c r="F142" i="26"/>
  <c r="M24" i="26" s="1"/>
  <c r="F150" i="26"/>
  <c r="F137" i="26"/>
  <c r="F136" i="26" s="1"/>
  <c r="F118" i="26"/>
  <c r="E118" i="26"/>
  <c r="E123" i="26"/>
  <c r="L21" i="26" s="1"/>
  <c r="F91" i="26"/>
  <c r="F81" i="26"/>
  <c r="F80" i="26" s="1"/>
  <c r="E91" i="26"/>
  <c r="E86" i="26" s="1"/>
  <c r="G86" i="26" s="1"/>
  <c r="F52" i="26"/>
  <c r="F11" i="26"/>
  <c r="E11" i="26"/>
  <c r="E183" i="26"/>
  <c r="E150" i="26"/>
  <c r="E137" i="26"/>
  <c r="E102" i="26"/>
  <c r="L30" i="26" s="1"/>
  <c r="E81" i="26"/>
  <c r="E80" i="26" s="1"/>
  <c r="E52" i="26"/>
  <c r="L28" i="26" l="1"/>
  <c r="L41" i="26" s="1"/>
  <c r="L17" i="26"/>
  <c r="L37" i="26" s="1"/>
  <c r="E18" i="26"/>
  <c r="F10" i="26"/>
  <c r="M17" i="26"/>
  <c r="M37" i="26" s="1"/>
  <c r="G102" i="26"/>
  <c r="G91" i="26"/>
  <c r="F78" i="26"/>
  <c r="G81" i="26"/>
  <c r="G80" i="26" s="1"/>
  <c r="F117" i="26"/>
  <c r="F115" i="26" s="1"/>
  <c r="E182" i="26"/>
  <c r="G150" i="26"/>
  <c r="H137" i="26"/>
  <c r="G137" i="26"/>
  <c r="E10" i="26"/>
  <c r="H142" i="26"/>
  <c r="G142" i="26"/>
  <c r="G123" i="26"/>
  <c r="H123" i="26"/>
  <c r="H118" i="26"/>
  <c r="G118" i="26"/>
  <c r="G106" i="26"/>
  <c r="H106" i="26"/>
  <c r="G160" i="26"/>
  <c r="H160" i="26"/>
  <c r="F51" i="26"/>
  <c r="F49" i="26" s="1"/>
  <c r="G52" i="26"/>
  <c r="H52" i="26"/>
  <c r="H11" i="26"/>
  <c r="G11" i="26"/>
  <c r="F141" i="26"/>
  <c r="F134" i="26" s="1"/>
  <c r="E136" i="26"/>
  <c r="E141" i="26"/>
  <c r="E51" i="26"/>
  <c r="E49" i="26" s="1"/>
  <c r="E117" i="26"/>
  <c r="E115" i="26" s="1"/>
  <c r="L42" i="26" l="1"/>
  <c r="M16" i="26"/>
  <c r="L16" i="26"/>
  <c r="L23" i="26"/>
  <c r="L15" i="26" s="1"/>
  <c r="G136" i="26"/>
  <c r="E134" i="26"/>
  <c r="G134" i="26" s="1"/>
  <c r="E8" i="26"/>
  <c r="H141" i="26"/>
  <c r="G141" i="26"/>
  <c r="H136" i="26"/>
  <c r="H117" i="26"/>
  <c r="G117" i="26"/>
  <c r="H51" i="26"/>
  <c r="G51" i="26"/>
  <c r="G10" i="26"/>
  <c r="H10" i="26"/>
  <c r="E78" i="26"/>
  <c r="G78" i="26" s="1"/>
  <c r="E7" i="26" l="1"/>
  <c r="G49" i="26"/>
  <c r="H134" i="26"/>
  <c r="H49" i="26"/>
  <c r="H115" i="26"/>
  <c r="G115" i="26"/>
  <c r="F8" i="24"/>
  <c r="M53" i="9" l="1"/>
  <c r="R53" i="9" l="1"/>
  <c r="L53" i="9" l="1"/>
  <c r="O53" i="9"/>
  <c r="P53" i="9"/>
  <c r="G53" i="9"/>
  <c r="H53" i="9"/>
  <c r="I53" i="9"/>
  <c r="T53" i="9" l="1"/>
  <c r="U53" i="9"/>
  <c r="V53" i="9" l="1"/>
  <c r="W53" i="9"/>
  <c r="F26" i="26"/>
  <c r="M28" i="26" s="1"/>
  <c r="M41" i="26" s="1"/>
  <c r="M42" i="26" s="1"/>
  <c r="F18" i="26" l="1"/>
  <c r="G26" i="26"/>
  <c r="H26" i="26"/>
  <c r="F183" i="26"/>
  <c r="F182" i="26" s="1"/>
  <c r="M23" i="26" l="1"/>
  <c r="M15" i="26" s="1"/>
  <c r="F8" i="26"/>
  <c r="G18" i="26"/>
  <c r="H18" i="26"/>
  <c r="G182" i="26"/>
  <c r="H182" i="26"/>
  <c r="H183" i="26"/>
  <c r="G183" i="26"/>
  <c r="F7" i="26" l="1"/>
  <c r="H7" i="26" s="1"/>
  <c r="H8" i="26"/>
  <c r="G8" i="26"/>
  <c r="G7" i="26" l="1"/>
  <c r="G71" i="14"/>
  <c r="F89" i="14"/>
  <c r="G89" i="14" s="1"/>
</calcChain>
</file>

<file path=xl/sharedStrings.xml><?xml version="1.0" encoding="utf-8"?>
<sst xmlns="http://schemas.openxmlformats.org/spreadsheetml/2006/main" count="850" uniqueCount="445">
  <si>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</si>
  <si>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</si>
  <si>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</si>
  <si>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</si>
  <si>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</si>
  <si>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Інші операційні витрати</t>
  </si>
  <si>
    <t>№ з/п</t>
  </si>
  <si>
    <t>Залучення кредитних коштів</t>
  </si>
  <si>
    <t>Усього</t>
  </si>
  <si>
    <t>(посада)</t>
  </si>
  <si>
    <t>(підпис)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</si>
  <si>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</si>
  <si>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</si>
  <si>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</si>
  <si>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Фінансовий результат до оподаткування</t>
  </si>
  <si>
    <t xml:space="preserve">         (ініціали, прізвище)    </t>
  </si>
  <si>
    <t>Основні фінансові показники</t>
  </si>
  <si>
    <t>Капітальні інвестиції</t>
  </si>
  <si>
    <t>Елементи операційних витрат</t>
  </si>
  <si>
    <t>Найменування об’єкта</t>
  </si>
  <si>
    <t>директор</t>
  </si>
  <si>
    <t>працівники</t>
  </si>
  <si>
    <t>Найменування показника</t>
  </si>
  <si>
    <t>адміністративно-управлінський персонал</t>
  </si>
  <si>
    <t>Валовий прибуток/збиток</t>
  </si>
  <si>
    <t>(    )</t>
  </si>
  <si>
    <t>Інші доходи, усього, у тому числі:</t>
  </si>
  <si>
    <t>Витрати з податку на прибуток</t>
  </si>
  <si>
    <t>Дохід з податку на прибуток</t>
  </si>
  <si>
    <t>7000</t>
  </si>
  <si>
    <t>7001</t>
  </si>
  <si>
    <t>7002</t>
  </si>
  <si>
    <t>7003</t>
  </si>
  <si>
    <t>7010</t>
  </si>
  <si>
    <t>7011</t>
  </si>
  <si>
    <t>7012</t>
  </si>
  <si>
    <t>7013</t>
  </si>
  <si>
    <t>8000</t>
  </si>
  <si>
    <t>8001</t>
  </si>
  <si>
    <t>8002</t>
  </si>
  <si>
    <t>8003</t>
  </si>
  <si>
    <t>8010</t>
  </si>
  <si>
    <t>Інші операційні доходи, усього, у тому числі:</t>
  </si>
  <si>
    <t>нетипові операційні доходи (розшифрувати)</t>
  </si>
  <si>
    <t>інші операційні доходи (розшифрувати)</t>
  </si>
  <si>
    <t>податок на прибуток підприємств</t>
  </si>
  <si>
    <t>Отримано залучених коштів, усього, у тому числі:</t>
  </si>
  <si>
    <t>Повернено залучених коштів, усього, у тому числі:</t>
  </si>
  <si>
    <t>інші податки та збори (розшифрувати)</t>
  </si>
  <si>
    <t>митні платежі</t>
  </si>
  <si>
    <t xml:space="preserve">єдиний внесок на загальнообов'язкове державне соціальне страхування                      </t>
  </si>
  <si>
    <t>земельний податок</t>
  </si>
  <si>
    <t>орендна плата</t>
  </si>
  <si>
    <t>Чистий фінансовий результат</t>
  </si>
  <si>
    <t xml:space="preserve">Прибуток </t>
  </si>
  <si>
    <t>Збиток</t>
  </si>
  <si>
    <t>Середньомісячні витрати на оплату праці одного працівника (грн), усього, у тому числі:</t>
  </si>
  <si>
    <t>Інші витрати (розшифрувати)</t>
  </si>
  <si>
    <t>тис. грн (без ПДВ)</t>
  </si>
  <si>
    <t>{Додаток 1 в редакції Наказу Міністерства економічного розвитку і торгівлі № 1394 від 03.11.2015}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</si>
  <si>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</si>
  <si>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</si>
  <si>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Усього нараховано виплат</t>
  </si>
  <si>
    <t>Матеріальні витрати</t>
  </si>
  <si>
    <t>(тис. грн)</t>
  </si>
  <si>
    <t>Нараховані до сплати податки та збори до місцевих бюджетів (податкові платежі)</t>
  </si>
  <si>
    <t>Нараховані до сплати інші податки, збори та платежі</t>
  </si>
  <si>
    <t xml:space="preserve"> (посада)</t>
  </si>
  <si>
    <t>військовий збір</t>
  </si>
  <si>
    <t>Надходження від відсотків за залишками коштів на поточних рахунках</t>
  </si>
  <si>
    <t>капітальне будівництво (розшифрувати)</t>
  </si>
  <si>
    <t>модернізація, модифікація (добудова, дообладнання, реконструкція) основних засобів (розшифрувати)</t>
  </si>
  <si>
    <t>капітальний ремонт (розшифрувати)</t>
  </si>
  <si>
    <t>тис. грн</t>
  </si>
  <si>
    <t xml:space="preserve">                   (підпис)</t>
  </si>
  <si>
    <t>Собівартість реалізованої продукції (товарів, робіт, послуг), усього, у тому числі:</t>
  </si>
  <si>
    <t>Матеріальні витрати (розшифрувати)</t>
  </si>
  <si>
    <t>Інші адміністративні витрати (розшифрувати)</t>
  </si>
  <si>
    <t>Інші операційні витрати (розшифрувати)</t>
  </si>
  <si>
    <t>придбання (виготовлення) інших необоротних матеріальних активів (розшифрувати)</t>
  </si>
  <si>
    <t>довгострокові зобов'язання (розшифрувати)</t>
  </si>
  <si>
    <t>короткострокові зобов'язання (розшифрувати)</t>
  </si>
  <si>
    <t>інші фінансові зобов'язання (розшифрувати)</t>
  </si>
  <si>
    <t>Фонд оплату праці</t>
  </si>
  <si>
    <t>8030</t>
  </si>
  <si>
    <t>Чистий дохід від реалізації продукції (товарів, робіт, послуг), усього, у тому числі:</t>
  </si>
  <si>
    <t>ДОХОДИ</t>
  </si>
  <si>
    <t>№Зз/п</t>
  </si>
  <si>
    <t>ВИТРАТИ</t>
  </si>
  <si>
    <t>Матеріальні витрати, у сього, у т.ч.:</t>
  </si>
  <si>
    <t>Інші витрати, усього, у т.ч:</t>
  </si>
  <si>
    <t>Адміністративні витрати:</t>
  </si>
  <si>
    <t>Інші адміністративні витрати, усього, у т.ч.:</t>
  </si>
  <si>
    <t>ВСЬОГО ВИТРАТ:</t>
  </si>
  <si>
    <t>1.</t>
  </si>
  <si>
    <t>у т.ч. використано на:</t>
  </si>
  <si>
    <t>1.1</t>
  </si>
  <si>
    <t>1.2</t>
  </si>
  <si>
    <t>Адміністративні витрати, усього, у тому числі:</t>
  </si>
  <si>
    <t>Собівартість реалізованої продукції (товарів, робіт, послуг), усього, у т.ч.:</t>
  </si>
  <si>
    <t>1.3</t>
  </si>
  <si>
    <t>Адміністративні витрати, усього, у т.ч.:</t>
  </si>
  <si>
    <t>Інші операційні витрати, усього, у т.ч.:</t>
  </si>
  <si>
    <t>2.</t>
  </si>
  <si>
    <t>2.1</t>
  </si>
  <si>
    <t>2.2</t>
  </si>
  <si>
    <t>Придбання (виготовлення) основних засобів, усього, у т.ч.:</t>
  </si>
  <si>
    <t>Капітальний ремонт, усього, у т.ч.:</t>
  </si>
  <si>
    <t>Розділ І. Формування фінансових результатів</t>
  </si>
  <si>
    <t>Розділ IІ. Розрахунки з бюджетом</t>
  </si>
  <si>
    <t>Розділ IV. Капітальні інвестиції</t>
  </si>
  <si>
    <t>Розділ V. Кредитна політика</t>
  </si>
  <si>
    <t>Розділ VI. Дані про персонал та витрати на оплату праці</t>
  </si>
  <si>
    <t>Розшифровка №1 до розділу І "Формування фінансових результатів"</t>
  </si>
  <si>
    <t>Розшифровка до розділу  IV. "Капітальні інвестиції"</t>
  </si>
  <si>
    <t>3.</t>
  </si>
  <si>
    <t>Кошти медичної субвенції з державного бюджету:</t>
  </si>
  <si>
    <t>3.1</t>
  </si>
  <si>
    <t>3.2</t>
  </si>
  <si>
    <t>4.</t>
  </si>
  <si>
    <t>4.1</t>
  </si>
  <si>
    <t>5.1</t>
  </si>
  <si>
    <t>Усього доходів</t>
  </si>
  <si>
    <t>Усього видатків</t>
  </si>
  <si>
    <t>відрахування частини чистого прибутку комунальними підприємствами, що є власністю Вінницької міської об'єднаної територіальної громади до бюджету Вінницької міської ОТГ</t>
  </si>
  <si>
    <t>Кошти державного бюджету від Національної служби здоров'я України</t>
  </si>
  <si>
    <t>Розшифровка №2 до розділу І "Формування фінансових результатів за джерелами доходів та використання коштів"</t>
  </si>
  <si>
    <t>Розшифровка до розділу  IV. "Капітальні інвестиції за джерелами надходження"</t>
  </si>
  <si>
    <t>ремонт медичного обладнання</t>
  </si>
  <si>
    <t>повірка вогнегасників</t>
  </si>
  <si>
    <t>послуги з охорони</t>
  </si>
  <si>
    <t>супровід програмного забезпечення</t>
  </si>
  <si>
    <t>відшкодування пільгових пенсій</t>
  </si>
  <si>
    <t>будівельні матеріали</t>
  </si>
  <si>
    <t>медичні бланки</t>
  </si>
  <si>
    <t>заміна теплового лічильника</t>
  </si>
  <si>
    <t>технічне обслуговування компютерної техніки</t>
  </si>
  <si>
    <t>засоби для прання,прибирання</t>
  </si>
  <si>
    <t>повірка , ремонт медичного обладнання</t>
  </si>
  <si>
    <t>папір для друку рентгензнімків</t>
  </si>
  <si>
    <t>канцелярські товари</t>
  </si>
  <si>
    <t>інші послуги по обслуговуванню приміщень закладу</t>
  </si>
  <si>
    <t>надходження від відсотків за залишками коштів на поточних рахунках</t>
  </si>
  <si>
    <t>придбання хімреактивів, реагентів, тощо</t>
  </si>
  <si>
    <t>оплата ТВП</t>
  </si>
  <si>
    <t>виконання програми "Інформатизація галузі охорони здоровя м. Вінниці на 2016-2020 роки</t>
  </si>
  <si>
    <t>продукти харчування</t>
  </si>
  <si>
    <t>господарські товари</t>
  </si>
  <si>
    <t>теплопостачання</t>
  </si>
  <si>
    <t>електроенергія</t>
  </si>
  <si>
    <t>оплата водопостачання та водовідведення</t>
  </si>
  <si>
    <t>оплата електроенергії</t>
  </si>
  <si>
    <t>оплата теплопостачання</t>
  </si>
  <si>
    <t>Адміністративні витрати, усього , у т.ч:</t>
  </si>
  <si>
    <t>1.1.1</t>
  </si>
  <si>
    <t>1.1.2</t>
  </si>
  <si>
    <t>1.2.2</t>
  </si>
  <si>
    <t>енергозберігаючі лампи</t>
  </si>
  <si>
    <t>виконання програми "СТОП ГРИПП" у Вінниці 2016-2019 роки</t>
  </si>
  <si>
    <t>медикаменти та перев'язувальні матеріали</t>
  </si>
  <si>
    <t>метрологія та вимірювання опору ізоляції</t>
  </si>
  <si>
    <t>послуги архіву</t>
  </si>
  <si>
    <t>послуги інтернету</t>
  </si>
  <si>
    <t>технічне обслуговування  ліфтів</t>
  </si>
  <si>
    <t>послуги дератизації та дезинфкції</t>
  </si>
  <si>
    <t>технічний огляд автомобілів, страхування водіїв</t>
  </si>
  <si>
    <t xml:space="preserve"> забезпечення готовності закладів охорони здоров'я для надання медичної допомоги особам, які відповідають визначенню випадку 2019-n CoV</t>
  </si>
  <si>
    <t>1.1.3</t>
  </si>
  <si>
    <t>водопостачання та водовідведення</t>
  </si>
  <si>
    <t>Кошти від реалізації майна в установленому порядку</t>
  </si>
  <si>
    <t>монтаж шлагбаума</t>
  </si>
  <si>
    <t>Нарахована амортизація на безоплатно отримані активи</t>
  </si>
  <si>
    <t>господарчий інвентар</t>
  </si>
  <si>
    <t>6.2</t>
  </si>
  <si>
    <t>Відхилення, +,-</t>
  </si>
  <si>
    <t>Відхилення, %</t>
  </si>
  <si>
    <t xml:space="preserve"> ініціали, прізвище)    </t>
  </si>
  <si>
    <t>медикаменти та перевязувальні маиеріали</t>
  </si>
  <si>
    <t>продукти зарчування</t>
  </si>
  <si>
    <t>1.2.1</t>
  </si>
  <si>
    <t>послуги з охорони приміщень</t>
  </si>
  <si>
    <t>папір для друку</t>
  </si>
  <si>
    <t>одноразовий посуд</t>
  </si>
  <si>
    <t>поліграфічні послуги</t>
  </si>
  <si>
    <t>інші необоротні матеріальні активи</t>
  </si>
  <si>
    <t>послуги зі зберіганню архівної документації</t>
  </si>
  <si>
    <t>послуги телефонії</t>
  </si>
  <si>
    <t>ТО ліфта</t>
  </si>
  <si>
    <t>послуги по супроводу програмного забезпечення</t>
  </si>
  <si>
    <t>послуги з дератизації та дезінфекції</t>
  </si>
  <si>
    <t>послуги страхування</t>
  </si>
  <si>
    <t>послуги технагляду</t>
  </si>
  <si>
    <t>послуги повірки</t>
  </si>
  <si>
    <t>послуги по обслуговуванню платіжних доручень</t>
  </si>
  <si>
    <t>монтаж, демонтаж вікон</t>
  </si>
  <si>
    <t>поточний ремонт та обслуговування компютерної техніки</t>
  </si>
  <si>
    <t>Кошти міського бюджету/ кошти ВМОТГ</t>
  </si>
  <si>
    <t>2.2.1</t>
  </si>
  <si>
    <t>мякий інвентар</t>
  </si>
  <si>
    <t>кисневі розетки</t>
  </si>
  <si>
    <t>пульсоксиметри</t>
  </si>
  <si>
    <t>кисневі балони</t>
  </si>
  <si>
    <t>проведення поточного ремонту</t>
  </si>
  <si>
    <t>3.3</t>
  </si>
  <si>
    <t xml:space="preserve">Кошти орендарів  </t>
  </si>
  <si>
    <t>оплата інших послуг (крім комунальних)</t>
  </si>
  <si>
    <t>Кошти отримані від надання послуг (платні послуги)</t>
  </si>
  <si>
    <t>послуги дератизації та дезинфекції</t>
  </si>
  <si>
    <t>7.1</t>
  </si>
  <si>
    <t>заміна вікон та дверей</t>
  </si>
  <si>
    <t>Амортизація основних засобів і нематеріальних активів загальногосподарського призначення</t>
  </si>
  <si>
    <t>кошти міського бюджету/ кошти ВМОТГ</t>
  </si>
  <si>
    <t>кошти медичної субвенції з державного бюджету:</t>
  </si>
  <si>
    <t xml:space="preserve">кошти орендарів  </t>
  </si>
  <si>
    <t>нарахування амортизації на безоплатно отримані активи</t>
  </si>
  <si>
    <t>проведення поточного ремолнту</t>
  </si>
  <si>
    <t>послуги по зіміні вікон та дверей</t>
  </si>
  <si>
    <t>Інші операційні витрати:</t>
  </si>
  <si>
    <t>Матеріальні витрати, усього, у т.ч.:</t>
  </si>
  <si>
    <t>Факт наростаючим підсумком з початку року</t>
  </si>
  <si>
    <t>план</t>
  </si>
  <si>
    <t>факт</t>
  </si>
  <si>
    <t>відхилення, +/-</t>
  </si>
  <si>
    <t>виконання, 
%</t>
  </si>
  <si>
    <r>
      <t xml:space="preserve">Чистий дохід від реалізації продукції (товарів, робіт, послуг) </t>
    </r>
    <r>
      <rPr>
        <sz val="16"/>
        <color theme="1"/>
        <rFont val="Times New Roman"/>
        <family val="1"/>
        <charset val="204"/>
      </rPr>
      <t>(розшифрувати)</t>
    </r>
  </si>
  <si>
    <r>
      <t>Інші фінансові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</si>
  <si>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rPr>
        <b/>
        <sz val="16"/>
        <color theme="1"/>
        <rFont val="Times New Roman"/>
        <family val="1"/>
        <charset val="204"/>
      </rPr>
      <t>Фінансові витрати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</si>
  <si>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>Інші доходи</t>
    </r>
    <r>
      <rPr>
        <sz val="16"/>
        <color theme="1"/>
        <rFont val="Times New Roman"/>
        <family val="1"/>
        <charset val="204"/>
      </rPr>
      <t xml:space="preserve"> (розшифрувати)</t>
    </r>
  </si>
  <si>
    <r>
      <t xml:space="preserve">Інші витрати </t>
    </r>
    <r>
      <rPr>
        <sz val="16"/>
        <color theme="1"/>
        <rFont val="Times New Roman"/>
        <family val="1"/>
        <charset val="204"/>
      </rPr>
      <t>(розшифрувати)</t>
    </r>
  </si>
  <si>
    <t xml:space="preserve">Нраховані до сплати податки та збори до Державного бюджету України (податкові платежі) </t>
  </si>
  <si>
    <t>інші податки, збори та платежі (розшифрувати)</t>
  </si>
  <si>
    <r>
      <t>придбання (виготовлення) основних засобів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</si>
  <si>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</si>
  <si>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r>
      <t xml:space="preserve">Середня кількість працівників </t>
    </r>
    <r>
      <rPr>
        <sz val="16"/>
        <color theme="1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6"/>
        <color theme="1"/>
        <rFont val="Times New Roman"/>
        <family val="1"/>
        <charset val="204"/>
      </rPr>
      <t>, у тому числі:</t>
    </r>
  </si>
  <si>
    <t>паливно - мастильні матеріали для службових автомобілей</t>
  </si>
  <si>
    <t>меблі</t>
  </si>
  <si>
    <t>забезпечення готовності закладів охорони здоров'я для надання медичної допомоги особам, які відповідають визначенню випадку 2019-n CoV (ремонт медичного обладнання)</t>
  </si>
  <si>
    <t>4.1.5</t>
  </si>
  <si>
    <t>5.1.1.</t>
  </si>
  <si>
    <t>5.1.2</t>
  </si>
  <si>
    <t>5.1.3</t>
  </si>
  <si>
    <t>5.1.5</t>
  </si>
  <si>
    <t>передплата періодичних видань</t>
  </si>
  <si>
    <t>послуги по проектуванню, монтажу блискавкозихисту</t>
  </si>
  <si>
    <t>на реалізацію проекту "Комфортна зона відпочинку та прогулянки для пацієнтів КНП "ВМКЛ №3" - переможця конкурсу проектів в рамках "Бюджету громадських ініціатив Вінницької міської територіальної громади"</t>
  </si>
  <si>
    <t>проведення поточного ремонту( заміна гарячого трубопроводу даху поліклініки)</t>
  </si>
  <si>
    <t>благодійні внески у натуральній формі</t>
  </si>
  <si>
    <t>послуги по здаванню клінічних відходів</t>
  </si>
  <si>
    <t>послуги по виготовленню ліцензії</t>
  </si>
  <si>
    <t>послуги по облаштуванню пандуса</t>
  </si>
  <si>
    <t>Директор КНП "ВМКЛ №3"</t>
  </si>
  <si>
    <t>1.2.3</t>
  </si>
  <si>
    <t>1.2.5</t>
  </si>
  <si>
    <t>1.3.2</t>
  </si>
  <si>
    <t>1.3.3</t>
  </si>
  <si>
    <t>2.1.1</t>
  </si>
  <si>
    <t>2.1.3</t>
  </si>
  <si>
    <t>2.1.2</t>
  </si>
  <si>
    <t>2.2.5</t>
  </si>
  <si>
    <t>3.1.1</t>
  </si>
  <si>
    <t>3.1.2</t>
  </si>
  <si>
    <t>3.1.3</t>
  </si>
  <si>
    <t>паливно-мастильні матеріали для службових автомобілів</t>
  </si>
  <si>
    <t>3.2.2.</t>
  </si>
  <si>
    <t>3.2.3</t>
  </si>
  <si>
    <t>3.3.3</t>
  </si>
  <si>
    <t>3.2.5</t>
  </si>
  <si>
    <t>3.3.2</t>
  </si>
  <si>
    <t>3.3.5</t>
  </si>
  <si>
    <t>Інші операційні витрати (відшкодування пільгових пенсій)</t>
  </si>
  <si>
    <t>5.</t>
  </si>
  <si>
    <t>7.</t>
  </si>
  <si>
    <t>8.</t>
  </si>
  <si>
    <t>6.</t>
  </si>
  <si>
    <t>6.1</t>
  </si>
  <si>
    <t>6.1.1</t>
  </si>
  <si>
    <t>6.1.2</t>
  </si>
  <si>
    <t>6.1.3</t>
  </si>
  <si>
    <t>6.2.1</t>
  </si>
  <si>
    <t>6.2.5</t>
  </si>
  <si>
    <t>8.1</t>
  </si>
  <si>
    <t>8.1.1</t>
  </si>
  <si>
    <t>10.</t>
  </si>
  <si>
    <t xml:space="preserve">   (ініціали, прізвище)    </t>
  </si>
  <si>
    <t xml:space="preserve">           (підпис)</t>
  </si>
  <si>
    <t>Матеріальні витрати, усього, в т.ч.:</t>
  </si>
  <si>
    <t>забезпечення готовності закладів охорони здоров'я для надання медичної допомоги особам, які відповідають визначенню випадку 2019-n CoV</t>
  </si>
  <si>
    <t>Інші адміністративні витрати, усього, в т.ч.:</t>
  </si>
  <si>
    <t>Інші адміністративні витрати, уього, в т.ч.:</t>
  </si>
  <si>
    <t>Інші витрати, усього, в т.ч.:</t>
  </si>
  <si>
    <t>3.2.1</t>
  </si>
  <si>
    <t>8.2</t>
  </si>
  <si>
    <t>8.2.1</t>
  </si>
  <si>
    <t>8.2.5</t>
  </si>
  <si>
    <t>9.</t>
  </si>
  <si>
    <t>9.1</t>
  </si>
  <si>
    <t>9.1.1</t>
  </si>
  <si>
    <t>10.1</t>
  </si>
  <si>
    <t>10.1.4</t>
  </si>
  <si>
    <t>апарат штучної вентиляції легенів</t>
  </si>
  <si>
    <t>модуль монітор пацієнта</t>
  </si>
  <si>
    <t>шприцевий інфузійний насос Р500, одноканальний</t>
  </si>
  <si>
    <t>система лікувального газопостаяання</t>
  </si>
  <si>
    <t>інвазивна штучна вентиляція легень</t>
  </si>
  <si>
    <t>ширма пересувна рентгенівсько захисна</t>
  </si>
  <si>
    <t>євроконтейнер сталевий оцінкований</t>
  </si>
  <si>
    <t xml:space="preserve">фартух двусторонній рентгенівський </t>
  </si>
  <si>
    <t>факт однаковий має бути</t>
  </si>
  <si>
    <t>факт півріччя 2020 року, не року</t>
  </si>
  <si>
    <t>податки півріччя не року</t>
  </si>
  <si>
    <t>кошти отримані від надання послуг   ( платні  послуги)</t>
  </si>
  <si>
    <t>кошти державного бюджету від Національної служби здоров'я України</t>
  </si>
  <si>
    <t>забезпечення готовності закладів охорони здоров'я для надання медичної допомоги особам, які відповідають визначенню випадку 2019-n CoV (продукти харчування)</t>
  </si>
  <si>
    <t>забезпечення готовності закладів охорони здоров'я для надання медичної допомоги особам, які відповідають визначенню випадку 2019-n CoV (медикаменти та перевязувальні матеріали)</t>
  </si>
  <si>
    <t>Кошти, отримані від надання послуг (палати, стажування інтернів, відшкодування від страхової компанії)</t>
  </si>
  <si>
    <t>Благодійні внески в натуральній формі</t>
  </si>
  <si>
    <t xml:space="preserve">кошти, отримані від надання послуг (палати, стажування інтернів, відшкодування від страхової компанії) </t>
  </si>
  <si>
    <t>кошти від  реалізації майна в установленому порядку</t>
  </si>
  <si>
    <t>півріччя не рік</t>
  </si>
  <si>
    <t>розшифрувати по статтям</t>
  </si>
  <si>
    <t>Бюджетне фінансування (кошти бюджету ВМТГ/кошти бюджету ВМОТГ)</t>
  </si>
  <si>
    <t>капітальний ремонт, усього, в т.ч.:</t>
  </si>
  <si>
    <t>придбання (виготовлення) основних засобів, усього, в т.ч.:</t>
  </si>
  <si>
    <t>ремонт даху приміщення поліклініки</t>
  </si>
  <si>
    <t>рознести вірно суми</t>
  </si>
  <si>
    <t xml:space="preserve">ЗАПОВНИТИ ФАКТ </t>
  </si>
  <si>
    <t>Власні кошти ( благодійна допомога)</t>
  </si>
  <si>
    <t>Інші джерела (НСЗУ)</t>
  </si>
  <si>
    <t>послугипо оцінки майна</t>
  </si>
  <si>
    <t>інші послуги</t>
  </si>
  <si>
    <t>ЗВІТ 
 про виконання показників фінансового плану                                                                                                                                                                                                                                                                                                                                                                                                                                           Комунального некомерційного підприємства "Вінницька міська клінічна лікарня №3"
за 2021 року</t>
  </si>
  <si>
    <t>за 2020 рік</t>
  </si>
  <si>
    <t>за 2021 рік</t>
  </si>
  <si>
    <t>Звітний період за 2021 року</t>
  </si>
  <si>
    <t>Факт за 2020 року</t>
  </si>
  <si>
    <t>План за 2021 року</t>
  </si>
  <si>
    <t>Факт за 2021 року</t>
  </si>
  <si>
    <t>Факт за 2020 рік</t>
  </si>
  <si>
    <t>План за 2021 рік</t>
  </si>
  <si>
    <t>Факт за 2021 рік</t>
  </si>
  <si>
    <t>повірка вогнегасника</t>
  </si>
  <si>
    <t>проведення поточного ремонту(заміна трубогону даху поліклініки)</t>
  </si>
  <si>
    <t>проектування, монтаж системи блискавкозахисту</t>
  </si>
  <si>
    <t>реалізація програми"Комфортна зона відпочинку та прогулянки для пацієнтів "КНП "ВМКЛ №3"</t>
  </si>
  <si>
    <t>Факт 2020 року</t>
  </si>
  <si>
    <t>План2021 року</t>
  </si>
  <si>
    <t>Факт 2021 року</t>
  </si>
  <si>
    <t>Апарати ШВЛ</t>
  </si>
  <si>
    <t>Модульний монітор пацієнта (2 шт)</t>
  </si>
  <si>
    <t>Дозатор кисню зі зволожувачем</t>
  </si>
  <si>
    <t>рентгенівський випромінювач</t>
  </si>
  <si>
    <t>Концентратор кисню</t>
  </si>
  <si>
    <t>Монітор пацієнта з капнографією</t>
  </si>
  <si>
    <t>Інфузійна помпа</t>
  </si>
  <si>
    <t>Шприцевий інфузійний насос, двоканальний</t>
  </si>
  <si>
    <t>Система лікувального газопостачання</t>
  </si>
  <si>
    <t>Інвазивна штучна вентиляція легень</t>
  </si>
  <si>
    <t>Фартух двосторонній рентгенівський</t>
  </si>
  <si>
    <t>Ширма пересувна рентгенозахисна</t>
  </si>
  <si>
    <t>Автомобіль</t>
  </si>
  <si>
    <t>Євроконтейнер</t>
  </si>
  <si>
    <t>Лавка паркова</t>
  </si>
  <si>
    <t>Сейф</t>
  </si>
  <si>
    <t>Стінка</t>
  </si>
  <si>
    <t>Факт  2021 року</t>
  </si>
  <si>
    <t>Інфузійна  помпа</t>
  </si>
  <si>
    <t>Шприцевий інфузійний насос Р500, двоканальний</t>
  </si>
  <si>
    <t>Факт  2020 року</t>
  </si>
  <si>
    <t>послуг по обслуговуванню пандуса</t>
  </si>
  <si>
    <t>Наталія ШУТКЕВИЧ</t>
  </si>
  <si>
    <t>паливно-мастильні матеріали для службових автомобілей</t>
  </si>
  <si>
    <t>Мматеріальні витрати, уього, в т.ч.:</t>
  </si>
  <si>
    <t>передплат періодичних видань</t>
  </si>
  <si>
    <t>повірка, ремонт медичного обладнання</t>
  </si>
  <si>
    <t>капітальний ремонт правого крила 3-го поверху будівлі стаціонару КНП "ВМКЛ №3" м. Вінниці, вул Маяковського, 138</t>
  </si>
  <si>
    <t>холодильник SNAIGE RF 34 SM-S10021 (1 шт.)</t>
  </si>
  <si>
    <t>насос волюметричний (інфузійний) ( 3шт.)</t>
  </si>
  <si>
    <t>каталка OSD-A105B (1 шт.)</t>
  </si>
  <si>
    <t>протипролежневий матрац (3 шт.)</t>
  </si>
  <si>
    <t>лічильник теплової енергії Sharky-775</t>
  </si>
  <si>
    <t>електрокардіограф ECG 600G (1 шт.)</t>
  </si>
  <si>
    <t>світильник операційний "Біомед" (1 шт.)</t>
  </si>
  <si>
    <t>посудомийна машина (1шт.)</t>
  </si>
  <si>
    <t>настінна панель (консоль) (3 шт.)</t>
  </si>
  <si>
    <t>шприцевий насос GSP-100B (3 шт.)</t>
  </si>
  <si>
    <t>ліжко функціональне 4-х секційне (6 шт.)</t>
  </si>
  <si>
    <t>інфузійна помпа (6 шт.)</t>
  </si>
  <si>
    <t>блочна рампа на 10 балонів</t>
  </si>
  <si>
    <t>апрат ШВЛ Neumovent (3 шт.)</t>
  </si>
  <si>
    <t>комплект обладнання для проведення досліджень методом ІФА</t>
  </si>
  <si>
    <t>система ультразвукова діагностична Vinno 5</t>
  </si>
  <si>
    <t>монітор пацієнта (2 шт.)</t>
  </si>
  <si>
    <t>ліжко лікарняне функціональне (15 шт.)</t>
  </si>
  <si>
    <t>монітор пацієнта ( 4шт.)</t>
  </si>
  <si>
    <t>ліжко КУ 213 S-32 HOSPITAL 2-х секційне (30 шт.)</t>
  </si>
  <si>
    <t>концентратор кисню (5 шт.)</t>
  </si>
  <si>
    <t>каталка "Біомед" (4 шт.)</t>
  </si>
  <si>
    <t>перусувна рентгенологічна  система СОМРАСТ</t>
  </si>
  <si>
    <t>Розшифровка до розділу  ІІІ "Рух грошових коштів (за прямим методом)"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</si>
  <si>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</si>
  <si>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</si>
  <si>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</si>
  <si>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кошти, отримані від надання платних послуг</t>
  </si>
  <si>
    <t>Цільове фінансування, усього, у тому числі:</t>
  </si>
  <si>
    <t>кошти бюджету ВМОТГ/ кошти бюджету ВМТГ</t>
  </si>
  <si>
    <t>Інші надходження, усього, у тому числі:</t>
  </si>
  <si>
    <t xml:space="preserve">кошти орендарів (енергоносії) </t>
  </si>
  <si>
    <t>від реалізації майна в установленому порядку</t>
  </si>
  <si>
    <t>нарахування відсотків на залишок коштів на рахунку</t>
  </si>
  <si>
    <t>II. Рух коштів у результаті інвестиційної діяльності</t>
  </si>
  <si>
    <t xml:space="preserve">Видатки грошових коштів від інвестиційної діяльності </t>
  </si>
  <si>
    <t>Витрачання на придбання необоротних активів, у тому числі:</t>
  </si>
  <si>
    <t>придбання (виготовлення) основних засобів,  усього, у тому числі:</t>
  </si>
  <si>
    <t xml:space="preserve">капітальний ремонт, усього, у тому числі: </t>
  </si>
  <si>
    <t>_____________________________</t>
  </si>
  <si>
    <t>Н.Г.Шуткевич</t>
  </si>
  <si>
    <t>Розділ ІІІ. Рух грошових коштів</t>
  </si>
  <si>
    <t xml:space="preserve">Надходження грошових коштів від операційної діяльності </t>
  </si>
  <si>
    <t>Цільове фінансування  (розшифрувати)</t>
  </si>
  <si>
    <r>
      <t>Інші надходження (розшифрувати)</t>
    </r>
    <r>
      <rPr>
        <i/>
        <sz val="16"/>
        <color theme="1"/>
        <rFont val="Times New Roman"/>
        <family val="1"/>
        <charset val="204"/>
      </rPr>
      <t xml:space="preserve"> </t>
    </r>
  </si>
  <si>
    <t>Видатки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</si>
  <si>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</si>
  <si>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</si>
  <si>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Зобов’язання з податків, зборів та інших обов’язкових платежів, у тому числі:</t>
  </si>
  <si>
    <t>податок на додану вартість</t>
  </si>
  <si>
    <t xml:space="preserve">єдиний внесок на загальнообов'язкове державне соціальне страхування    </t>
  </si>
  <si>
    <t>інші платежі (розшифрувати)</t>
  </si>
  <si>
    <t>Чистий рух коштів від операційної діяльності</t>
  </si>
  <si>
    <t xml:space="preserve">Надходження грошових коштів від інвестиційної діяльності </t>
  </si>
  <si>
    <t xml:space="preserve">Інші надходження (кошти бюджету ВМТГ/кошти бюджету ВМОТГ) </t>
  </si>
  <si>
    <t>придбання (виготовлення) інших необоротних матеріальних активів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</si>
  <si>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</si>
  <si>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</si>
  <si>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</si>
  <si>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</si>
  <si>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Надходження від відсотків за залишками коштів на депозитних рахунках</t>
  </si>
  <si>
    <t>Надходження від отримання позик/кредитів/облігацій/векселів</t>
  </si>
  <si>
    <t xml:space="preserve">Видатки грошових коштів від фінансової діяльності </t>
  </si>
  <si>
    <t>Витрачання на погашення позик/кредитів/облігацій/векселів</t>
  </si>
  <si>
    <t>Витрачання на сплату дивідендів</t>
  </si>
  <si>
    <t>Витрачання на сплату відсотків за користування позиковим капіталом</t>
  </si>
  <si>
    <t>Чистий рух коштів від фінансової діяльності </t>
  </si>
  <si>
    <t>Чистий грошовий потік</t>
  </si>
  <si>
    <t>Залишок коштів на початок року</t>
  </si>
  <si>
    <t>Залишок коштів на кінець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</si>
</sst>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-* #,##0.00\ _г_р_н_._-;\-* #,##0.00\ _г_р_н_._-;_-* &quot;-&quot;??\ _г_р_н_._-;_-@_-"/>
    <numFmt numFmtId="165" formatCode="_-* #,##0.00_₴_-;\-* #,##0.00_₴_-;_-* &quot;-&quot;??_₴_-;_-@_-"/>
    <numFmt numFmtId="166" formatCode="#,##0&quot;р.&quot;;[Red]\-#,##0&quot;р.&quot;"/>
    <numFmt numFmtId="167" formatCode="#,##0.00&quot;р.&quot;;\-#,##0.00&quot;р.&quot;"/>
    <numFmt numFmtId="168" formatCode="_-* #,##0.00_р_._-;\-* #,##0.00_р_._-;_-* &quot;-&quot;??_р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_(* #,##0.0_);_(* \(#,##0.0\);_(* &quot;-&quot;_);_(@_)"/>
    <numFmt numFmtId="180" formatCode="_-* #,##0.0_₴_-;\-* #,##0.0_₴_-;_-* &quot;-&quot;?_₴_-;_-@_-"/>
    <numFmt numFmtId="181" formatCode="_-* #,##0.0\ _₽_-;\-* #,##0.0\ _₽_-;_-* &quot;-&quot;?\ _₽_-;_-@_-"/>
    <numFmt numFmtId="182" formatCode="_-* #,##0.0\ _₴_-;\-* #,##0.0\ _₴_-;_-* &quot;-&quot;?\ _₴_-;_-@_-"/>
  </numFmts>
  <fonts count="92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6"/>
      <name val="Arial Cyr"/>
      <charset val="204"/>
    </font>
    <font>
      <b/>
      <u/>
      <sz val="14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" borderId="0" applyNumberFormat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1" fillId="3" borderId="0" applyNumberFormat="0" applyBorder="0" applyAlignment="0" applyProtection="0"/>
    <xf numFmtId="0" fontId="28" fillId="4" borderId="0" applyNumberFormat="0" applyBorder="0" applyAlignment="0" applyProtection="0"/>
    <xf numFmtId="0" fontId="1" fillId="4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6" borderId="0" applyNumberFormat="0" applyBorder="0" applyAlignment="0" applyProtection="0"/>
    <xf numFmtId="0" fontId="1" fillId="6" borderId="0" applyNumberFormat="0" applyBorder="0" applyAlignment="0" applyProtection="0"/>
    <xf numFmtId="0" fontId="28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9" borderId="0" applyNumberFormat="0" applyBorder="0" applyAlignment="0" applyProtection="0"/>
    <xf numFmtId="0" fontId="1" fillId="9" borderId="0" applyNumberFormat="0" applyBorder="0" applyAlignment="0" applyProtection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5" borderId="0" applyNumberFormat="0" applyBorder="0" applyAlignment="0" applyProtection="0"/>
    <xf numFmtId="0" fontId="1" fillId="5" borderId="0" applyNumberFormat="0" applyBorder="0" applyAlignment="0" applyProtection="0"/>
    <xf numFmtId="0" fontId="28" fillId="8" borderId="0" applyNumberFormat="0" applyBorder="0" applyAlignment="0" applyProtection="0"/>
    <xf numFmtId="0" fontId="1" fillId="8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12" borderId="0" applyNumberFormat="0" applyBorder="0" applyAlignment="0" applyProtection="0"/>
    <xf numFmtId="0" fontId="11" fillId="12" borderId="0" applyNumberFormat="0" applyBorder="0" applyAlignment="0" applyProtection="0"/>
    <xf numFmtId="0" fontId="29" fillId="9" borderId="0" applyNumberFormat="0" applyBorder="0" applyAlignment="0" applyProtection="0"/>
    <xf numFmtId="0" fontId="11" fillId="9" borderId="0" applyNumberFormat="0" applyBorder="0" applyAlignment="0" applyProtection="0"/>
    <xf numFmtId="0" fontId="29" fillId="10" borderId="0" applyNumberFormat="0" applyBorder="0" applyAlignment="0" applyProtection="0"/>
    <xf numFmtId="0" fontId="11" fillId="10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22" fillId="3" borderId="0" applyNumberFormat="0" applyBorder="0" applyAlignment="0" applyProtection="0"/>
    <xf numFmtId="0" fontId="14" fillId="20" borderId="1" applyNumberFormat="0" applyAlignment="0" applyProtection="0"/>
    <xf numFmtId="0" fontId="19" fillId="21" borderId="2" applyNumberFormat="0" applyAlignment="0" applyProtection="0"/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30" fillId="0" borderId="3">
      <alignment horizontal="center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49" fontId="9" fillId="0" borderId="3">
      <alignment horizontal="left" vertical="center"/>
      <protection locked="0"/>
    </xf>
    <xf numFmtId="0" fontId="23" fillId="0" borderId="0" applyNumberFormat="0" applyFill="0" applyBorder="0" applyAlignment="0" applyProtection="0"/>
    <xf numFmtId="171" fontId="31" fillId="0" borderId="0" applyAlignment="0">
      <alignment wrapText="1"/>
    </xf>
    <xf numFmtId="0" fontId="26" fillId="4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9" fillId="0" borderId="0" applyNumberFormat="0" applyFont="0" applyAlignment="0">
      <alignment vertical="top" wrapText="1"/>
      <protection locked="0"/>
    </xf>
    <xf numFmtId="49" fontId="33" fillId="22" borderId="7">
      <alignment horizontal="left" vertical="center"/>
      <protection locked="0"/>
    </xf>
    <xf numFmtId="49" fontId="33" fillId="22" borderId="7">
      <alignment horizontal="left" vertical="center"/>
    </xf>
    <xf numFmtId="4" fontId="33" fillId="22" borderId="7">
      <alignment horizontal="right" vertical="center"/>
      <protection locked="0"/>
    </xf>
    <xf numFmtId="4" fontId="33" fillId="22" borderId="7">
      <alignment horizontal="right" vertical="center"/>
    </xf>
    <xf numFmtId="4" fontId="34" fillId="22" borderId="7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  <protection locked="0"/>
    </xf>
    <xf numFmtId="49" fontId="30" fillId="22" borderId="3">
      <alignment horizontal="left" vertical="center"/>
    </xf>
    <xf numFmtId="49" fontId="30" fillId="22" borderId="3">
      <alignment horizontal="left" vertical="center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  <protection locked="0"/>
    </xf>
    <xf numFmtId="4" fontId="30" fillId="22" borderId="3">
      <alignment horizontal="right" vertical="center"/>
    </xf>
    <xf numFmtId="4" fontId="30" fillId="22" borderId="3">
      <alignment horizontal="right" vertical="center"/>
    </xf>
    <xf numFmtId="4" fontId="34" fillId="22" borderId="3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" fontId="41" fillId="0" borderId="3">
      <alignment horizontal="right" vertical="center"/>
      <protection locked="0"/>
    </xf>
    <xf numFmtId="4" fontId="41" fillId="0" borderId="3">
      <alignment horizontal="right" vertical="center"/>
    </xf>
    <xf numFmtId="4" fontId="42" fillId="0" borderId="3">
      <alignment horizontal="right" vertical="center"/>
      <protection locked="0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" fontId="43" fillId="0" borderId="3">
      <alignment horizontal="right" vertical="center"/>
      <protection locked="0"/>
    </xf>
    <xf numFmtId="4" fontId="43" fillId="0" borderId="3">
      <alignment horizontal="right" vertical="center"/>
    </xf>
    <xf numFmtId="49" fontId="41" fillId="0" borderId="3">
      <alignment horizontal="left" vertical="center"/>
      <protection locked="0"/>
    </xf>
    <xf numFmtId="49" fontId="42" fillId="0" borderId="3">
      <alignment horizontal="left" vertical="center"/>
      <protection locked="0"/>
    </xf>
    <xf numFmtId="4" fontId="41" fillId="0" borderId="3">
      <alignment horizontal="right" vertical="center"/>
      <protection locked="0"/>
    </xf>
    <xf numFmtId="0" fontId="24" fillId="0" borderId="8" applyNumberFormat="0" applyFill="0" applyAlignment="0" applyProtection="0"/>
    <xf numFmtId="0" fontId="21" fillId="23" borderId="0" applyNumberFormat="0" applyBorder="0" applyAlignment="0" applyProtection="0"/>
    <xf numFmtId="0" fontId="9" fillId="0" borderId="0"/>
    <xf numFmtId="0" fontId="9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5" fillId="26" borderId="3">
      <alignment horizontal="right" vertical="center"/>
      <protection locked="0"/>
    </xf>
    <xf numFmtId="4" fontId="45" fillId="27" borderId="3">
      <alignment horizontal="right" vertical="center"/>
      <protection locked="0"/>
    </xf>
    <xf numFmtId="4" fontId="45" fillId="28" borderId="3">
      <alignment horizontal="right" vertical="center"/>
      <protection locked="0"/>
    </xf>
    <xf numFmtId="0" fontId="13" fillId="20" borderId="10" applyNumberFormat="0" applyAlignment="0" applyProtection="0"/>
    <xf numFmtId="49" fontId="30" fillId="0" borderId="3">
      <alignment horizontal="left" vertical="center" wrapText="1"/>
      <protection locked="0"/>
    </xf>
    <xf numFmtId="49" fontId="30" fillId="0" borderId="3">
      <alignment horizontal="left" vertical="center" wrapText="1"/>
      <protection locked="0"/>
    </xf>
    <xf numFmtId="0" fontId="20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9" fillId="16" borderId="0" applyNumberFormat="0" applyBorder="0" applyAlignment="0" applyProtection="0"/>
    <xf numFmtId="0" fontId="11" fillId="16" borderId="0" applyNumberFormat="0" applyBorder="0" applyAlignment="0" applyProtection="0"/>
    <xf numFmtId="0" fontId="29" fillId="17" borderId="0" applyNumberFormat="0" applyBorder="0" applyAlignment="0" applyProtection="0"/>
    <xf numFmtId="0" fontId="11" fillId="17" borderId="0" applyNumberFormat="0" applyBorder="0" applyAlignment="0" applyProtection="0"/>
    <xf numFmtId="0" fontId="29" fillId="18" borderId="0" applyNumberFormat="0" applyBorder="0" applyAlignment="0" applyProtection="0"/>
    <xf numFmtId="0" fontId="11" fillId="18" borderId="0" applyNumberFormat="0" applyBorder="0" applyAlignment="0" applyProtection="0"/>
    <xf numFmtId="0" fontId="29" fillId="13" borderId="0" applyNumberFormat="0" applyBorder="0" applyAlignment="0" applyProtection="0"/>
    <xf numFmtId="0" fontId="11" fillId="13" borderId="0" applyNumberFormat="0" applyBorder="0" applyAlignment="0" applyProtection="0"/>
    <xf numFmtId="0" fontId="29" fillId="14" borderId="0" applyNumberFormat="0" applyBorder="0" applyAlignment="0" applyProtection="0"/>
    <xf numFmtId="0" fontId="11" fillId="14" borderId="0" applyNumberFormat="0" applyBorder="0" applyAlignment="0" applyProtection="0"/>
    <xf numFmtId="0" fontId="29" fillId="19" borderId="0" applyNumberFormat="0" applyBorder="0" applyAlignment="0" applyProtection="0"/>
    <xf numFmtId="0" fontId="11" fillId="19" borderId="0" applyNumberFormat="0" applyBorder="0" applyAlignment="0" applyProtection="0"/>
    <xf numFmtId="0" fontId="46" fillId="7" borderId="1" applyNumberFormat="0" applyAlignment="0" applyProtection="0"/>
    <xf numFmtId="0" fontId="12" fillId="7" borderId="1" applyNumberFormat="0" applyAlignment="0" applyProtection="0"/>
    <xf numFmtId="0" fontId="47" fillId="20" borderId="10" applyNumberFormat="0" applyAlignment="0" applyProtection="0"/>
    <xf numFmtId="0" fontId="13" fillId="20" borderId="10" applyNumberFormat="0" applyAlignment="0" applyProtection="0"/>
    <xf numFmtId="0" fontId="48" fillId="20" borderId="1" applyNumberFormat="0" applyAlignment="0" applyProtection="0"/>
    <xf numFmtId="0" fontId="14" fillId="20" borderId="1" applyNumberFormat="0" applyAlignment="0" applyProtection="0"/>
    <xf numFmtId="172" fontId="9" fillId="0" borderId="0" applyFont="0" applyFill="0" applyBorder="0" applyAlignment="0" applyProtection="0"/>
    <xf numFmtId="0" fontId="49" fillId="0" borderId="4" applyNumberFormat="0" applyFill="0" applyAlignment="0" applyProtection="0"/>
    <xf numFmtId="0" fontId="15" fillId="0" borderId="4" applyNumberFormat="0" applyFill="0" applyAlignment="0" applyProtection="0"/>
    <xf numFmtId="0" fontId="50" fillId="0" borderId="5" applyNumberFormat="0" applyFill="0" applyAlignment="0" applyProtection="0"/>
    <xf numFmtId="0" fontId="16" fillId="0" borderId="5" applyNumberFormat="0" applyFill="0" applyAlignment="0" applyProtection="0"/>
    <xf numFmtId="0" fontId="51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2" fillId="0" borderId="11" applyNumberFormat="0" applyFill="0" applyAlignment="0" applyProtection="0"/>
    <xf numFmtId="0" fontId="18" fillId="0" borderId="11" applyNumberFormat="0" applyFill="0" applyAlignment="0" applyProtection="0"/>
    <xf numFmtId="0" fontId="53" fillId="21" borderId="2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4" fillId="23" borderId="0" applyNumberFormat="0" applyBorder="0" applyAlignment="0" applyProtection="0"/>
    <xf numFmtId="0" fontId="21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" fillId="0" borderId="0"/>
    <xf numFmtId="0" fontId="76" fillId="0" borderId="0"/>
    <xf numFmtId="0" fontId="9" fillId="0" borderId="0"/>
    <xf numFmtId="0" fontId="2" fillId="0" borderId="0"/>
    <xf numFmtId="0" fontId="9" fillId="0" borderId="0"/>
    <xf numFmtId="0" fontId="9" fillId="0" borderId="0" applyNumberFormat="0" applyFont="0" applyFill="0" applyBorder="0" applyAlignment="0" applyProtection="0">
      <alignment vertical="top"/>
    </xf>
    <xf numFmtId="0" fontId="9" fillId="0" borderId="0" applyNumberFormat="0" applyFont="0" applyFill="0" applyBorder="0" applyAlignment="0" applyProtection="0">
      <alignment vertical="top"/>
    </xf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55" fillId="3" borderId="0" applyNumberFormat="0" applyBorder="0" applyAlignment="0" applyProtection="0"/>
    <xf numFmtId="0" fontId="22" fillId="3" borderId="0" applyNumberFormat="0" applyBorder="0" applyAlignment="0" applyProtection="0"/>
    <xf numFmtId="0" fontId="5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5" borderId="9" applyNumberFormat="0" applyFont="0" applyAlignment="0" applyProtection="0"/>
    <xf numFmtId="0" fontId="9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8" applyNumberFormat="0" applyFill="0" applyAlignment="0" applyProtection="0"/>
    <xf numFmtId="0" fontId="24" fillId="0" borderId="8" applyNumberFormat="0" applyFill="0" applyAlignment="0" applyProtection="0"/>
    <xf numFmtId="0" fontId="27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73" fontId="61" fillId="0" borderId="0" applyFont="0" applyFill="0" applyBorder="0" applyAlignment="0" applyProtection="0"/>
    <xf numFmtId="174" fontId="6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2" fillId="4" borderId="0" applyNumberFormat="0" applyBorder="0" applyAlignment="0" applyProtection="0"/>
    <xf numFmtId="0" fontId="26" fillId="4" borderId="0" applyNumberFormat="0" applyBorder="0" applyAlignment="0" applyProtection="0"/>
    <xf numFmtId="176" fontId="63" fillId="22" borderId="12" applyFill="0" applyBorder="0">
      <alignment horizontal="center" vertical="center" wrapText="1"/>
      <protection locked="0"/>
    </xf>
    <xf numFmtId="171" fontId="64" fillId="0" borderId="0">
      <alignment wrapText="1"/>
    </xf>
    <xf numFmtId="171" fontId="31" fillId="0" borderId="0">
      <alignment wrapText="1"/>
    </xf>
  </cellStyleXfs>
  <cellXfs count="379">
    <xf numFmtId="0" fontId="0" fillId="0" borderId="0" xfId="0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6" fillId="22" borderId="0" xfId="0" applyFont="1" applyFill="1" applyAlignment="1">
      <alignment horizontal="center" vertical="center"/>
    </xf>
    <xf numFmtId="0" fontId="68" fillId="22" borderId="0" xfId="0" applyFont="1" applyFill="1" applyAlignment="1">
      <alignment horizontal="center" vertical="center"/>
    </xf>
    <xf numFmtId="0" fontId="66" fillId="22" borderId="0" xfId="0" applyFont="1" applyFill="1" applyAlignment="1">
      <alignment vertical="center"/>
    </xf>
    <xf numFmtId="0" fontId="66" fillId="22" borderId="14" xfId="0" applyFont="1" applyFill="1" applyBorder="1" applyAlignment="1">
      <alignment horizontal="center" vertical="center"/>
    </xf>
    <xf numFmtId="0" fontId="66" fillId="22" borderId="14" xfId="0" applyFont="1" applyFill="1" applyBorder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3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/>
    </xf>
    <xf numFmtId="0" fontId="66" fillId="0" borderId="0" xfId="0" applyFont="1" applyAlignment="1">
      <alignment vertical="center"/>
    </xf>
    <xf numFmtId="0" fontId="66" fillId="22" borderId="0" xfId="0" applyFont="1" applyFill="1" applyAlignment="1">
      <alignment horizontal="right" vertical="center"/>
    </xf>
    <xf numFmtId="0" fontId="69" fillId="22" borderId="0" xfId="0" applyFont="1" applyFill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6" fillId="22" borderId="0" xfId="0" applyFont="1" applyFill="1" applyAlignment="1">
      <alignment horizontal="center" vertical="center" wrapText="1"/>
    </xf>
    <xf numFmtId="169" fontId="66" fillId="22" borderId="0" xfId="0" applyNumberFormat="1" applyFont="1" applyFill="1" applyAlignment="1">
      <alignment horizontal="center" vertical="center" wrapText="1"/>
    </xf>
    <xf numFmtId="0" fontId="66" fillId="22" borderId="0" xfId="0" applyFont="1" applyFill="1"/>
    <xf numFmtId="0" fontId="66" fillId="22" borderId="0" xfId="0" applyFont="1" applyFill="1" applyAlignment="1">
      <alignment horizontal="center"/>
    </xf>
    <xf numFmtId="0" fontId="66" fillId="0" borderId="0" xfId="0" applyFont="1"/>
    <xf numFmtId="0" fontId="66" fillId="22" borderId="0" xfId="0" applyFont="1" applyFill="1" applyAlignment="1">
      <alignment vertical="center" wrapText="1" shrinkToFit="1"/>
    </xf>
    <xf numFmtId="0" fontId="6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170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79" fontId="66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9" fillId="0" borderId="3" xfId="0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 wrapText="1"/>
    </xf>
    <xf numFmtId="179" fontId="6" fillId="0" borderId="3" xfId="0" applyNumberFormat="1" applyFont="1" applyBorder="1" applyAlignment="1">
      <alignment horizontal="center" vertical="center" wrapText="1"/>
    </xf>
    <xf numFmtId="179" fontId="5" fillId="0" borderId="3" xfId="0" applyNumberFormat="1" applyFont="1" applyBorder="1" applyAlignment="1">
      <alignment horizontal="center" vertical="center" wrapText="1"/>
    </xf>
    <xf numFmtId="179" fontId="66" fillId="0" borderId="0" xfId="0" applyNumberFormat="1" applyFont="1" applyAlignment="1">
      <alignment vertical="center"/>
    </xf>
    <xf numFmtId="0" fontId="77" fillId="0" borderId="3" xfId="0" applyFont="1" applyBorder="1" applyAlignment="1">
      <alignment horizontal="center" vertical="center" wrapText="1"/>
    </xf>
    <xf numFmtId="0" fontId="82" fillId="29" borderId="3" xfId="0" applyFont="1" applyFill="1" applyBorder="1" applyAlignment="1">
      <alignment horizontal="center" vertical="center" wrapText="1" shrinkToFit="1"/>
    </xf>
    <xf numFmtId="0" fontId="85" fillId="29" borderId="3" xfId="180" applyFont="1" applyFill="1" applyBorder="1" applyAlignment="1">
      <alignment vertical="center" wrapText="1"/>
      <protection locked="0"/>
    </xf>
    <xf numFmtId="0" fontId="85" fillId="29" borderId="3" xfId="0" applyFont="1" applyFill="1" applyBorder="1" applyAlignment="1">
      <alignment horizontal="center" vertical="center"/>
    </xf>
    <xf numFmtId="179" fontId="85" fillId="29" borderId="3" xfId="0" applyNumberFormat="1" applyFont="1" applyFill="1" applyBorder="1" applyAlignment="1">
      <alignment horizontal="center" vertical="center" wrapText="1"/>
    </xf>
    <xf numFmtId="0" fontId="82" fillId="29" borderId="3" xfId="0" applyFont="1" applyFill="1" applyBorder="1" applyAlignment="1">
      <alignment horizontal="left" vertical="center" wrapText="1"/>
    </xf>
    <xf numFmtId="0" fontId="82" fillId="29" borderId="3" xfId="0" applyFont="1" applyFill="1" applyBorder="1" applyAlignment="1">
      <alignment horizontal="center" vertical="center"/>
    </xf>
    <xf numFmtId="179" fontId="82" fillId="29" borderId="3" xfId="0" applyNumberFormat="1" applyFont="1" applyFill="1" applyBorder="1" applyAlignment="1">
      <alignment horizontal="center" vertical="center" wrapText="1"/>
    </xf>
    <xf numFmtId="0" fontId="82" fillId="29" borderId="3" xfId="180" applyFont="1" applyFill="1" applyBorder="1" applyAlignment="1">
      <alignment vertical="center" wrapText="1"/>
      <protection locked="0"/>
    </xf>
    <xf numFmtId="0" fontId="85" fillId="29" borderId="3" xfId="243" applyFont="1" applyFill="1" applyBorder="1" applyAlignment="1">
      <alignment horizontal="left" vertical="center" wrapText="1"/>
    </xf>
    <xf numFmtId="0" fontId="85" fillId="29" borderId="3" xfId="0" applyFont="1" applyFill="1" applyBorder="1" applyAlignment="1" applyProtection="1">
      <alignment horizontal="left" vertical="center" wrapText="1"/>
      <protection locked="0"/>
    </xf>
    <xf numFmtId="0" fontId="85" fillId="29" borderId="3" xfId="0" applyFont="1" applyFill="1" applyBorder="1" applyAlignment="1">
      <alignment horizontal="center" vertical="center" wrapText="1"/>
    </xf>
    <xf numFmtId="0" fontId="82" fillId="29" borderId="3" xfId="0" applyFont="1" applyFill="1" applyBorder="1" applyAlignment="1">
      <alignment horizontal="center" vertical="center" wrapText="1"/>
    </xf>
    <xf numFmtId="177" fontId="85" fillId="29" borderId="3" xfId="0" applyNumberFormat="1" applyFont="1" applyFill="1" applyBorder="1" applyAlignment="1">
      <alignment horizontal="center" vertical="center" wrapText="1"/>
    </xf>
    <xf numFmtId="177" fontId="82" fillId="29" borderId="3" xfId="0" applyNumberFormat="1" applyFont="1" applyFill="1" applyBorder="1" applyAlignment="1">
      <alignment horizontal="center" vertical="center" wrapText="1"/>
    </xf>
    <xf numFmtId="0" fontId="85" fillId="29" borderId="20" xfId="180" applyFont="1" applyFill="1" applyBorder="1" applyAlignment="1">
      <alignment vertical="center" wrapText="1"/>
      <protection locked="0"/>
    </xf>
    <xf numFmtId="0" fontId="82" fillId="29" borderId="21" xfId="0" applyFont="1" applyFill="1" applyBorder="1" applyAlignment="1">
      <alignment horizontal="left" vertical="center" wrapText="1"/>
    </xf>
    <xf numFmtId="0" fontId="82" fillId="29" borderId="20" xfId="0" applyFont="1" applyFill="1" applyBorder="1" applyAlignment="1">
      <alignment horizontal="left" vertical="center" wrapText="1"/>
    </xf>
    <xf numFmtId="0" fontId="82" fillId="29" borderId="22" xfId="0" applyFont="1" applyFill="1" applyBorder="1" applyAlignment="1">
      <alignment horizontal="left" vertical="center" wrapText="1"/>
    </xf>
    <xf numFmtId="0" fontId="82" fillId="29" borderId="23" xfId="0" applyFont="1" applyFill="1" applyBorder="1" applyAlignment="1">
      <alignment horizontal="center" vertical="center"/>
    </xf>
    <xf numFmtId="49" fontId="85" fillId="29" borderId="3" xfId="0" applyNumberFormat="1" applyFont="1" applyFill="1" applyBorder="1" applyAlignment="1">
      <alignment horizontal="center" vertical="center"/>
    </xf>
    <xf numFmtId="178" fontId="85" fillId="29" borderId="3" xfId="0" applyNumberFormat="1" applyFont="1" applyFill="1" applyBorder="1" applyAlignment="1">
      <alignment horizontal="center" vertical="center" wrapText="1"/>
    </xf>
    <xf numFmtId="178" fontId="82" fillId="29" borderId="3" xfId="0" applyNumberFormat="1" applyFont="1" applyFill="1" applyBorder="1" applyAlignment="1">
      <alignment horizontal="center" vertical="center" wrapText="1"/>
    </xf>
    <xf numFmtId="173" fontId="82" fillId="29" borderId="3" xfId="0" applyNumberFormat="1" applyFont="1" applyFill="1" applyBorder="1" applyAlignment="1">
      <alignment horizontal="center" vertical="center" wrapText="1"/>
    </xf>
    <xf numFmtId="179" fontId="82" fillId="29" borderId="3" xfId="0" applyNumberFormat="1" applyFont="1" applyFill="1" applyBorder="1" applyAlignment="1">
      <alignment vertical="center" wrapText="1"/>
    </xf>
    <xf numFmtId="179" fontId="66" fillId="29" borderId="3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66" fillId="0" borderId="3" xfId="0" applyFont="1" applyBorder="1" applyAlignment="1">
      <alignment vertical="center" wrapText="1"/>
    </xf>
    <xf numFmtId="179" fontId="88" fillId="29" borderId="3" xfId="0" applyNumberFormat="1" applyFont="1" applyFill="1" applyBorder="1" applyAlignment="1">
      <alignment horizontal="center" vertical="center" wrapText="1"/>
    </xf>
    <xf numFmtId="179" fontId="89" fillId="29" borderId="3" xfId="0" applyNumberFormat="1" applyFont="1" applyFill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66" fillId="0" borderId="3" xfId="0" applyFont="1" applyBorder="1" applyAlignment="1">
      <alignment vertical="center"/>
    </xf>
    <xf numFmtId="0" fontId="5" fillId="22" borderId="3" xfId="0" applyFont="1" applyFill="1" applyBorder="1" applyAlignment="1">
      <alignment horizontal="center" vertical="center" wrapText="1" shrinkToFit="1"/>
    </xf>
    <xf numFmtId="179" fontId="69" fillId="22" borderId="1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170" fontId="66" fillId="0" borderId="3" xfId="234" applyNumberFormat="1" applyFont="1" applyBorder="1" applyAlignment="1">
      <alignment horizontal="center" vertical="center" wrapText="1"/>
    </xf>
    <xf numFmtId="179" fontId="69" fillId="0" borderId="3" xfId="0" applyNumberFormat="1" applyFont="1" applyBorder="1" applyAlignment="1">
      <alignment horizontal="center" vertical="center"/>
    </xf>
    <xf numFmtId="2" fontId="66" fillId="0" borderId="3" xfId="0" applyNumberFormat="1" applyFont="1" applyBorder="1" applyAlignment="1">
      <alignment horizontal="center" vertical="center" wrapText="1"/>
    </xf>
    <xf numFmtId="179" fontId="66" fillId="0" borderId="3" xfId="0" applyNumberFormat="1" applyFont="1" applyBorder="1" applyAlignment="1">
      <alignment horizontal="center" vertical="center"/>
    </xf>
    <xf numFmtId="0" fontId="5" fillId="29" borderId="0" xfId="0" applyFont="1" applyFill="1" applyAlignment="1">
      <alignment vertical="center"/>
    </xf>
    <xf numFmtId="0" fontId="70" fillId="29" borderId="0" xfId="0" applyFont="1" applyFill="1" applyAlignment="1">
      <alignment vertical="center" wrapText="1"/>
    </xf>
    <xf numFmtId="0" fontId="4" fillId="29" borderId="0" xfId="0" applyFont="1" applyFill="1" applyAlignment="1">
      <alignment horizontal="center" vertical="center" wrapText="1"/>
    </xf>
    <xf numFmtId="0" fontId="5" fillId="29" borderId="0" xfId="0" applyFont="1" applyFill="1" applyAlignment="1">
      <alignment horizontal="center" vertical="center" wrapText="1"/>
    </xf>
    <xf numFmtId="0" fontId="5" fillId="29" borderId="3" xfId="0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center" vertical="center" wrapText="1"/>
    </xf>
    <xf numFmtId="179" fontId="69" fillId="29" borderId="3" xfId="0" applyNumberFormat="1" applyFont="1" applyFill="1" applyBorder="1" applyAlignment="1">
      <alignment horizontal="center" vertical="center" wrapText="1"/>
    </xf>
    <xf numFmtId="180" fontId="5" fillId="29" borderId="0" xfId="0" applyNumberFormat="1" applyFont="1" applyFill="1" applyAlignment="1">
      <alignment vertical="center"/>
    </xf>
    <xf numFmtId="179" fontId="4" fillId="29" borderId="3" xfId="0" applyNumberFormat="1" applyFont="1" applyFill="1" applyBorder="1" applyAlignment="1">
      <alignment horizontal="center" vertical="center" wrapText="1"/>
    </xf>
    <xf numFmtId="182" fontId="5" fillId="29" borderId="0" xfId="0" applyNumberFormat="1" applyFont="1" applyFill="1" applyAlignment="1">
      <alignment vertical="center"/>
    </xf>
    <xf numFmtId="0" fontId="77" fillId="29" borderId="3" xfId="0" applyFont="1" applyFill="1" applyBorder="1" applyAlignment="1">
      <alignment horizontal="center" vertical="center"/>
    </xf>
    <xf numFmtId="0" fontId="77" fillId="29" borderId="3" xfId="0" applyFont="1" applyFill="1" applyBorder="1" applyAlignment="1">
      <alignment horizontal="left" vertical="center"/>
    </xf>
    <xf numFmtId="49" fontId="81" fillId="29" borderId="3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horizontal="left" vertical="center" wrapText="1"/>
    </xf>
    <xf numFmtId="0" fontId="81" fillId="29" borderId="3" xfId="0" applyFont="1" applyFill="1" applyBorder="1" applyAlignment="1">
      <alignment horizontal="center" vertical="center" wrapText="1"/>
    </xf>
    <xf numFmtId="179" fontId="7" fillId="29" borderId="3" xfId="0" applyNumberFormat="1" applyFont="1" applyFill="1" applyBorder="1" applyAlignment="1">
      <alignment horizontal="center" vertical="center" wrapText="1"/>
    </xf>
    <xf numFmtId="179" fontId="5" fillId="29" borderId="0" xfId="0" applyNumberFormat="1" applyFont="1" applyFill="1"/>
    <xf numFmtId="179" fontId="5" fillId="29" borderId="0" xfId="0" applyNumberFormat="1" applyFont="1" applyFill="1" applyAlignment="1">
      <alignment vertical="center"/>
    </xf>
    <xf numFmtId="49" fontId="80" fillId="29" borderId="3" xfId="0" applyNumberFormat="1" applyFont="1" applyFill="1" applyBorder="1" applyAlignment="1">
      <alignment horizontal="center" vertical="center"/>
    </xf>
    <xf numFmtId="0" fontId="80" fillId="29" borderId="3" xfId="0" applyFont="1" applyFill="1" applyBorder="1" applyAlignment="1">
      <alignment horizontal="left" vertical="center" wrapText="1"/>
    </xf>
    <xf numFmtId="0" fontId="80" fillId="29" borderId="3" xfId="0" applyFont="1" applyFill="1" applyBorder="1" applyAlignment="1">
      <alignment horizontal="center" vertical="center" wrapText="1"/>
    </xf>
    <xf numFmtId="179" fontId="6" fillId="29" borderId="3" xfId="0" applyNumberFormat="1" applyFont="1" applyFill="1" applyBorder="1" applyAlignment="1">
      <alignment horizontal="center" vertical="center" wrapText="1"/>
    </xf>
    <xf numFmtId="0" fontId="77" fillId="29" borderId="3" xfId="0" applyFont="1" applyFill="1" applyBorder="1" applyAlignment="1">
      <alignment horizontal="left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0" fontId="5" fillId="29" borderId="24" xfId="0" applyFont="1" applyFill="1" applyBorder="1" applyAlignment="1">
      <alignment vertical="top" wrapText="1"/>
    </xf>
    <xf numFmtId="49" fontId="81" fillId="29" borderId="15" xfId="0" applyNumberFormat="1" applyFont="1" applyFill="1" applyBorder="1" applyAlignment="1">
      <alignment horizontal="center" vertical="center"/>
    </xf>
    <xf numFmtId="0" fontId="81" fillId="29" borderId="3" xfId="0" applyFont="1" applyFill="1" applyBorder="1" applyAlignment="1">
      <alignment vertical="center" wrapText="1"/>
    </xf>
    <xf numFmtId="0" fontId="81" fillId="29" borderId="17" xfId="0" applyFont="1" applyFill="1" applyBorder="1" applyAlignment="1">
      <alignment horizontal="center" vertical="center" wrapText="1"/>
    </xf>
    <xf numFmtId="49" fontId="80" fillId="29" borderId="15" xfId="0" applyNumberFormat="1" applyFont="1" applyFill="1" applyBorder="1" applyAlignment="1">
      <alignment horizontal="center" vertical="center"/>
    </xf>
    <xf numFmtId="0" fontId="80" fillId="29" borderId="17" xfId="0" applyFont="1" applyFill="1" applyBorder="1" applyAlignment="1">
      <alignment horizontal="center" vertical="center" wrapText="1"/>
    </xf>
    <xf numFmtId="0" fontId="5" fillId="29" borderId="3" xfId="0" applyFont="1" applyFill="1" applyBorder="1" applyAlignment="1">
      <alignment vertical="center" wrapText="1"/>
    </xf>
    <xf numFmtId="0" fontId="5" fillId="29" borderId="3" xfId="0" applyFont="1" applyFill="1" applyBorder="1" applyAlignment="1">
      <alignment horizontal="left" vertical="top" wrapText="1"/>
    </xf>
    <xf numFmtId="0" fontId="4" fillId="29" borderId="0" xfId="0" applyFont="1" applyFill="1" applyAlignment="1">
      <alignment horizontal="right" vertical="center"/>
    </xf>
    <xf numFmtId="0" fontId="4" fillId="29" borderId="0" xfId="0" applyFont="1" applyFill="1" applyAlignment="1">
      <alignment vertical="center"/>
    </xf>
    <xf numFmtId="0" fontId="77" fillId="29" borderId="18" xfId="0" applyFont="1" applyFill="1" applyBorder="1" applyAlignment="1">
      <alignment horizontal="left" vertical="center" wrapText="1"/>
    </xf>
    <xf numFmtId="0" fontId="81" fillId="29" borderId="3" xfId="0" applyFont="1" applyFill="1" applyBorder="1" applyAlignment="1">
      <alignment horizontal="left" vertical="center"/>
    </xf>
    <xf numFmtId="49" fontId="6" fillId="29" borderId="3" xfId="0" applyNumberFormat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horizontal="center" vertical="center" wrapText="1"/>
    </xf>
    <xf numFmtId="0" fontId="77" fillId="29" borderId="17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horizontal="left" vertical="center" wrapText="1"/>
    </xf>
    <xf numFmtId="0" fontId="77" fillId="29" borderId="3" xfId="0" applyFont="1" applyFill="1" applyBorder="1" applyAlignment="1">
      <alignment vertical="center" wrapText="1"/>
    </xf>
    <xf numFmtId="0" fontId="80" fillId="29" borderId="17" xfId="0" applyFont="1" applyFill="1" applyBorder="1" applyAlignment="1">
      <alignment vertical="center" wrapText="1"/>
    </xf>
    <xf numFmtId="0" fontId="5" fillId="29" borderId="17" xfId="0" applyFont="1" applyFill="1" applyBorder="1" applyAlignment="1">
      <alignment vertical="center" wrapText="1"/>
    </xf>
    <xf numFmtId="49" fontId="77" fillId="29" borderId="3" xfId="0" applyNumberFormat="1" applyFont="1" applyFill="1" applyBorder="1" applyAlignment="1">
      <alignment horizontal="center" vertical="center"/>
    </xf>
    <xf numFmtId="0" fontId="5" fillId="29" borderId="3" xfId="0" applyFont="1" applyFill="1" applyBorder="1" applyAlignment="1">
      <alignment horizontal="left" vertical="center"/>
    </xf>
    <xf numFmtId="179" fontId="75" fillId="29" borderId="3" xfId="0" applyNumberFormat="1" applyFont="1" applyFill="1" applyBorder="1" applyAlignment="1">
      <alignment horizontal="center" vertical="center" wrapText="1"/>
    </xf>
    <xf numFmtId="0" fontId="80" fillId="29" borderId="3" xfId="0" applyFont="1" applyFill="1" applyBorder="1" applyAlignment="1">
      <alignment horizontal="left" vertical="center"/>
    </xf>
    <xf numFmtId="0" fontId="6" fillId="29" borderId="3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vertical="center" wrapText="1"/>
    </xf>
    <xf numFmtId="0" fontId="74" fillId="29" borderId="3" xfId="0" applyFont="1" applyFill="1" applyBorder="1" applyAlignment="1">
      <alignment horizontal="left" vertical="center"/>
    </xf>
    <xf numFmtId="179" fontId="6" fillId="29" borderId="3" xfId="0" applyNumberFormat="1" applyFont="1" applyFill="1" applyBorder="1" applyAlignment="1">
      <alignment vertical="center"/>
    </xf>
    <xf numFmtId="0" fontId="5" fillId="29" borderId="17" xfId="0" applyFont="1" applyFill="1" applyBorder="1" applyAlignment="1">
      <alignment horizontal="left" vertical="center" wrapText="1"/>
    </xf>
    <xf numFmtId="0" fontId="66" fillId="29" borderId="3" xfId="0" applyFont="1" applyFill="1" applyBorder="1" applyAlignment="1">
      <alignment horizontal="center" vertical="center" wrapText="1"/>
    </xf>
    <xf numFmtId="181" fontId="5" fillId="29" borderId="0" xfId="0" applyNumberFormat="1" applyFont="1" applyFill="1" applyAlignment="1">
      <alignment vertical="center"/>
    </xf>
    <xf numFmtId="0" fontId="75" fillId="29" borderId="3" xfId="0" applyFont="1" applyFill="1" applyBorder="1" applyAlignment="1">
      <alignment horizontal="left" vertical="center"/>
    </xf>
    <xf numFmtId="49" fontId="90" fillId="29" borderId="3" xfId="0" applyNumberFormat="1" applyFont="1" applyFill="1" applyBorder="1" applyAlignment="1">
      <alignment horizontal="center" vertical="center"/>
    </xf>
    <xf numFmtId="49" fontId="78" fillId="29" borderId="3" xfId="0" applyNumberFormat="1" applyFont="1" applyFill="1" applyBorder="1" applyAlignment="1">
      <alignment horizontal="center" vertical="center"/>
    </xf>
    <xf numFmtId="0" fontId="6" fillId="29" borderId="3" xfId="0" applyFont="1" applyFill="1" applyBorder="1" applyAlignment="1">
      <alignment vertical="center" wrapText="1"/>
    </xf>
    <xf numFmtId="49" fontId="87" fillId="29" borderId="3" xfId="0" applyNumberFormat="1" applyFont="1" applyFill="1" applyBorder="1" applyAlignment="1">
      <alignment horizontal="center" vertical="center"/>
    </xf>
    <xf numFmtId="0" fontId="87" fillId="29" borderId="3" xfId="0" applyFont="1" applyFill="1" applyBorder="1" applyAlignment="1">
      <alignment horizontal="left" vertical="center"/>
    </xf>
    <xf numFmtId="0" fontId="7" fillId="29" borderId="3" xfId="0" applyFont="1" applyFill="1" applyBorder="1" applyAlignment="1">
      <alignment horizontal="center" vertical="center" wrapText="1"/>
    </xf>
    <xf numFmtId="0" fontId="78" fillId="29" borderId="3" xfId="0" applyFont="1" applyFill="1" applyBorder="1" applyAlignment="1">
      <alignment horizontal="left" vertical="center" wrapText="1"/>
    </xf>
    <xf numFmtId="0" fontId="5" fillId="29" borderId="0" xfId="0" applyFont="1" applyFill="1" applyAlignment="1">
      <alignment horizontal="center" vertical="center"/>
    </xf>
    <xf numFmtId="170" fontId="5" fillId="29" borderId="0" xfId="0" applyNumberFormat="1" applyFont="1" applyFill="1" applyAlignment="1">
      <alignment horizontal="left" vertical="center" wrapText="1"/>
    </xf>
    <xf numFmtId="170" fontId="5" fillId="29" borderId="0" xfId="0" quotePrefix="1" applyNumberFormat="1" applyFont="1" applyFill="1" applyAlignment="1">
      <alignment vertical="center" wrapText="1"/>
    </xf>
    <xf numFmtId="0" fontId="5" fillId="29" borderId="0" xfId="0" applyFont="1" applyFill="1" applyAlignment="1">
      <alignment vertical="center" wrapText="1"/>
    </xf>
    <xf numFmtId="0" fontId="4" fillId="29" borderId="0" xfId="0" applyFont="1" applyFill="1" applyAlignment="1">
      <alignment vertical="center" wrapText="1"/>
    </xf>
    <xf numFmtId="0" fontId="4" fillId="29" borderId="0" xfId="0" applyFont="1" applyFill="1"/>
    <xf numFmtId="0" fontId="4" fillId="29" borderId="0" xfId="0" applyFont="1" applyFill="1" applyAlignment="1">
      <alignment vertical="top"/>
    </xf>
    <xf numFmtId="0" fontId="4" fillId="29" borderId="0" xfId="0" applyFont="1" applyFill="1" applyAlignment="1">
      <alignment horizontal="right"/>
    </xf>
    <xf numFmtId="169" fontId="4" fillId="29" borderId="0" xfId="0" applyNumberFormat="1" applyFont="1" applyFill="1" applyAlignment="1">
      <alignment horizontal="right" vertical="center"/>
    </xf>
    <xf numFmtId="179" fontId="7" fillId="29" borderId="0" xfId="0" applyNumberFormat="1" applyFont="1" applyFill="1" applyAlignment="1">
      <alignment horizontal="center" vertical="center"/>
    </xf>
    <xf numFmtId="0" fontId="4" fillId="29" borderId="0" xfId="0" applyFont="1" applyFill="1" applyAlignment="1">
      <alignment horizontal="center" vertical="center"/>
    </xf>
    <xf numFmtId="0" fontId="5" fillId="29" borderId="0" xfId="0" applyFont="1" applyFill="1" applyAlignment="1">
      <alignment horizontal="center"/>
    </xf>
    <xf numFmtId="169" fontId="5" fillId="29" borderId="0" xfId="0" applyNumberFormat="1" applyFont="1" applyFill="1"/>
    <xf numFmtId="169" fontId="5" fillId="29" borderId="0" xfId="0" applyNumberFormat="1" applyFont="1" applyFill="1" applyAlignment="1">
      <alignment horizontal="center"/>
    </xf>
    <xf numFmtId="169" fontId="5" fillId="29" borderId="0" xfId="0" applyNumberFormat="1" applyFont="1" applyFill="1" applyAlignment="1">
      <alignment vertical="center"/>
    </xf>
    <xf numFmtId="169" fontId="5" fillId="29" borderId="0" xfId="0" applyNumberFormat="1" applyFont="1" applyFill="1" applyAlignment="1">
      <alignment horizontal="center" vertical="center"/>
    </xf>
    <xf numFmtId="169" fontId="4" fillId="29" borderId="0" xfId="0" applyNumberFormat="1" applyFont="1" applyFill="1" applyAlignment="1">
      <alignment vertical="top"/>
    </xf>
    <xf numFmtId="169" fontId="4" fillId="29" borderId="0" xfId="0" applyNumberFormat="1" applyFont="1" applyFill="1" applyAlignment="1">
      <alignment horizontal="center" vertical="top"/>
    </xf>
    <xf numFmtId="169" fontId="4" fillId="29" borderId="0" xfId="0" applyNumberFormat="1" applyFont="1" applyFill="1" applyAlignment="1">
      <alignment vertical="center"/>
    </xf>
    <xf numFmtId="169" fontId="4" fillId="29" borderId="0" xfId="0" applyNumberFormat="1" applyFont="1" applyFill="1" applyAlignment="1">
      <alignment horizontal="center" vertical="center"/>
    </xf>
    <xf numFmtId="169" fontId="4" fillId="29" borderId="0" xfId="0" applyNumberFormat="1" applyFont="1" applyFill="1" applyAlignment="1">
      <alignment horizontal="center"/>
    </xf>
    <xf numFmtId="179" fontId="66" fillId="29" borderId="18" xfId="0" applyNumberFormat="1" applyFont="1" applyFill="1" applyBorder="1" applyAlignment="1">
      <alignment horizontal="center" vertical="center" wrapText="1"/>
    </xf>
    <xf numFmtId="170" fontId="5" fillId="29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right" vertical="center" wrapText="1"/>
    </xf>
    <xf numFmtId="0" fontId="5" fillId="29" borderId="19" xfId="0" applyFont="1" applyFill="1" applyBorder="1" applyAlignment="1">
      <alignment horizontal="center" vertical="center" wrapText="1"/>
    </xf>
    <xf numFmtId="0" fontId="5" fillId="29" borderId="0" xfId="0" applyFont="1" applyFill="1" applyAlignment="1">
      <alignment horizontal="left" vertical="center"/>
    </xf>
    <xf numFmtId="0" fontId="77" fillId="29" borderId="19" xfId="0" applyFont="1" applyFill="1" applyBorder="1" applyAlignment="1">
      <alignment horizontal="center" vertical="center" wrapText="1"/>
    </xf>
    <xf numFmtId="0" fontId="82" fillId="29" borderId="0" xfId="0" applyFont="1" applyFill="1" applyAlignment="1">
      <alignment horizontal="center" vertical="center"/>
    </xf>
    <xf numFmtId="170" fontId="85" fillId="29" borderId="0" xfId="0" applyNumberFormat="1" applyFont="1" applyFill="1" applyAlignment="1">
      <alignment horizontal="center" vertical="center" wrapText="1"/>
    </xf>
    <xf numFmtId="0" fontId="79" fillId="29" borderId="3" xfId="0" applyFont="1" applyFill="1" applyBorder="1" applyAlignment="1">
      <alignment horizontal="center" vertical="center" wrapText="1"/>
    </xf>
    <xf numFmtId="0" fontId="79" fillId="29" borderId="3" xfId="0" applyFont="1" applyFill="1" applyBorder="1" applyAlignment="1">
      <alignment vertical="center" wrapText="1"/>
    </xf>
    <xf numFmtId="0" fontId="79" fillId="29" borderId="3" xfId="0" applyFont="1" applyFill="1" applyBorder="1" applyAlignment="1">
      <alignment horizontal="center" vertical="center"/>
    </xf>
    <xf numFmtId="0" fontId="79" fillId="29" borderId="17" xfId="0" applyFont="1" applyFill="1" applyBorder="1" applyAlignment="1">
      <alignment horizontal="left" vertical="center"/>
    </xf>
    <xf numFmtId="49" fontId="79" fillId="29" borderId="3" xfId="0" applyNumberFormat="1" applyFont="1" applyFill="1" applyBorder="1" applyAlignment="1">
      <alignment horizontal="center" vertical="center"/>
    </xf>
    <xf numFmtId="0" fontId="79" fillId="29" borderId="3" xfId="0" applyFont="1" applyFill="1" applyBorder="1" applyAlignment="1">
      <alignment horizontal="left" vertical="center"/>
    </xf>
    <xf numFmtId="0" fontId="79" fillId="29" borderId="3" xfId="0" applyFont="1" applyFill="1" applyBorder="1" applyAlignment="1">
      <alignment horizontal="left" vertical="center" wrapText="1"/>
    </xf>
    <xf numFmtId="0" fontId="90" fillId="29" borderId="3" xfId="0" applyFont="1" applyFill="1" applyBorder="1" applyAlignment="1">
      <alignment horizontal="left" vertical="center"/>
    </xf>
    <xf numFmtId="0" fontId="5" fillId="29" borderId="19" xfId="0" applyFont="1" applyFill="1" applyBorder="1" applyAlignment="1">
      <alignment vertical="center" wrapText="1" shrinkToFit="1"/>
    </xf>
    <xf numFmtId="0" fontId="5" fillId="29" borderId="26" xfId="0" applyFont="1" applyFill="1" applyBorder="1" applyAlignment="1">
      <alignment vertical="center" wrapText="1"/>
    </xf>
    <xf numFmtId="0" fontId="82" fillId="29" borderId="0" xfId="0" applyFont="1" applyFill="1" applyAlignment="1">
      <alignment vertical="center"/>
    </xf>
    <xf numFmtId="0" fontId="82" fillId="29" borderId="0" xfId="0" applyFont="1" applyFill="1" applyAlignment="1">
      <alignment horizontal="left" vertical="center"/>
    </xf>
    <xf numFmtId="0" fontId="84" fillId="29" borderId="0" xfId="0" applyFont="1" applyFill="1" applyAlignment="1">
      <alignment horizontal="center" vertical="center"/>
    </xf>
    <xf numFmtId="0" fontId="85" fillId="29" borderId="3" xfId="0" applyFont="1" applyFill="1" applyBorder="1" applyAlignment="1">
      <alignment horizontal="left" vertical="center" wrapText="1"/>
    </xf>
    <xf numFmtId="170" fontId="82" fillId="29" borderId="3" xfId="0" applyNumberFormat="1" applyFont="1" applyFill="1" applyBorder="1" applyAlignment="1">
      <alignment horizontal="center" vertical="center" wrapText="1"/>
    </xf>
    <xf numFmtId="0" fontId="82" fillId="29" borderId="3" xfId="243" applyFont="1" applyFill="1" applyBorder="1" applyAlignment="1">
      <alignment horizontal="left" vertical="center" wrapText="1"/>
    </xf>
    <xf numFmtId="0" fontId="85" fillId="29" borderId="0" xfId="0" applyFont="1" applyFill="1" applyAlignment="1">
      <alignment vertical="center"/>
    </xf>
    <xf numFmtId="0" fontId="85" fillId="29" borderId="0" xfId="0" applyFont="1" applyFill="1" applyAlignment="1" applyProtection="1">
      <alignment horizontal="left" vertical="center"/>
      <protection locked="0"/>
    </xf>
    <xf numFmtId="170" fontId="85" fillId="29" borderId="0" xfId="0" applyNumberFormat="1" applyFont="1" applyFill="1" applyAlignment="1">
      <alignment horizontal="right" vertical="center" wrapText="1"/>
    </xf>
    <xf numFmtId="170" fontId="82" fillId="29" borderId="0" xfId="0" applyNumberFormat="1" applyFont="1" applyFill="1" applyAlignment="1">
      <alignment horizontal="center" vertical="center" wrapText="1"/>
    </xf>
    <xf numFmtId="0" fontId="86" fillId="29" borderId="0" xfId="0" applyFont="1" applyFill="1" applyAlignment="1">
      <alignment horizontal="center" wrapText="1"/>
    </xf>
    <xf numFmtId="0" fontId="82" fillId="29" borderId="0" xfId="0" quotePrefix="1" applyFont="1" applyFill="1" applyAlignment="1">
      <alignment horizontal="center" vertical="center"/>
    </xf>
    <xf numFmtId="170" fontId="84" fillId="29" borderId="0" xfId="0" applyNumberFormat="1" applyFont="1" applyFill="1" applyAlignment="1">
      <alignment vertical="center"/>
    </xf>
    <xf numFmtId="0" fontId="82" fillId="29" borderId="0" xfId="0" applyFont="1" applyFill="1" applyAlignment="1">
      <alignment vertical="center" wrapText="1"/>
    </xf>
    <xf numFmtId="0" fontId="69" fillId="29" borderId="3" xfId="0" applyFont="1" applyFill="1" applyBorder="1" applyAlignment="1">
      <alignment horizontal="center" vertical="center" wrapText="1"/>
    </xf>
    <xf numFmtId="0" fontId="66" fillId="29" borderId="3" xfId="0" applyFont="1" applyFill="1" applyBorder="1" applyAlignment="1">
      <alignment horizontal="center" vertical="center"/>
    </xf>
    <xf numFmtId="0" fontId="66" fillId="29" borderId="15" xfId="0" applyFont="1" applyFill="1" applyBorder="1" applyAlignment="1">
      <alignment horizontal="center" vertical="center"/>
    </xf>
    <xf numFmtId="0" fontId="78" fillId="29" borderId="3" xfId="0" applyFont="1" applyFill="1" applyBorder="1" applyAlignment="1">
      <alignment vertical="center" wrapText="1"/>
    </xf>
    <xf numFmtId="0" fontId="80" fillId="29" borderId="17" xfId="0" applyFont="1" applyFill="1" applyBorder="1" applyAlignment="1">
      <alignment horizontal="left" vertical="center"/>
    </xf>
    <xf numFmtId="0" fontId="66" fillId="29" borderId="17" xfId="0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horizontal="left" vertical="center"/>
    </xf>
    <xf numFmtId="0" fontId="5" fillId="29" borderId="17" xfId="0" applyFont="1" applyFill="1" applyBorder="1" applyAlignment="1">
      <alignment horizontal="left" vertical="center"/>
    </xf>
    <xf numFmtId="0" fontId="74" fillId="29" borderId="17" xfId="0" applyFont="1" applyFill="1" applyBorder="1" applyAlignment="1">
      <alignment vertical="center" wrapText="1"/>
    </xf>
    <xf numFmtId="0" fontId="66" fillId="29" borderId="17" xfId="0" applyFont="1" applyFill="1" applyBorder="1" applyAlignment="1">
      <alignment vertical="center" wrapText="1"/>
    </xf>
    <xf numFmtId="0" fontId="91" fillId="29" borderId="0" xfId="0" applyFont="1" applyFill="1" applyAlignment="1">
      <alignment vertical="center"/>
    </xf>
    <xf numFmtId="0" fontId="79" fillId="29" borderId="3" xfId="0" quotePrefix="1" applyFont="1" applyFill="1" applyBorder="1" applyAlignment="1">
      <alignment horizontal="center" vertical="center"/>
    </xf>
    <xf numFmtId="0" fontId="77" fillId="29" borderId="3" xfId="0" quotePrefix="1" applyFont="1" applyFill="1" applyBorder="1" applyAlignment="1">
      <alignment horizontal="center" vertical="center"/>
    </xf>
    <xf numFmtId="179" fontId="4" fillId="29" borderId="3" xfId="0" applyNumberFormat="1" applyFont="1" applyFill="1" applyBorder="1" applyAlignment="1">
      <alignment horizontal="right" vertical="center" wrapText="1"/>
    </xf>
    <xf numFmtId="0" fontId="5" fillId="29" borderId="0" xfId="0" applyFont="1" applyFill="1" applyAlignment="1">
      <alignment horizontal="left" vertical="center" wrapText="1"/>
    </xf>
    <xf numFmtId="170" fontId="5" fillId="29" borderId="0" xfId="0" applyNumberFormat="1" applyFont="1" applyFill="1" applyAlignment="1">
      <alignment horizontal="center" vertical="center" wrapText="1"/>
    </xf>
    <xf numFmtId="170" fontId="5" fillId="29" borderId="0" xfId="0" applyNumberFormat="1" applyFont="1" applyFill="1" applyAlignment="1">
      <alignment horizontal="right" vertical="center" wrapText="1"/>
    </xf>
    <xf numFmtId="0" fontId="73" fillId="0" borderId="0" xfId="0" applyFont="1" applyAlignment="1">
      <alignment horizontal="center" wrapText="1"/>
    </xf>
    <xf numFmtId="179" fontId="82" fillId="30" borderId="3" xfId="0" applyNumberFormat="1" applyFont="1" applyFill="1" applyBorder="1" applyAlignment="1">
      <alignment horizontal="center" vertical="center" wrapText="1"/>
    </xf>
    <xf numFmtId="179" fontId="85" fillId="30" borderId="3" xfId="0" applyNumberFormat="1" applyFont="1" applyFill="1" applyBorder="1" applyAlignment="1">
      <alignment horizontal="center" vertical="center" wrapText="1"/>
    </xf>
    <xf numFmtId="0" fontId="83" fillId="29" borderId="0" xfId="0" applyFont="1" applyFill="1" applyAlignment="1">
      <alignment horizontal="center" vertical="center" wrapText="1"/>
    </xf>
    <xf numFmtId="0" fontId="83" fillId="29" borderId="0" xfId="0" applyFont="1" applyFill="1" applyAlignment="1">
      <alignment horizontal="center" vertical="center"/>
    </xf>
    <xf numFmtId="0" fontId="83" fillId="29" borderId="3" xfId="0" applyFont="1" applyFill="1" applyBorder="1" applyAlignment="1">
      <alignment horizontal="center" vertical="center"/>
    </xf>
    <xf numFmtId="0" fontId="83" fillId="29" borderId="25" xfId="0" applyFont="1" applyFill="1" applyBorder="1" applyAlignment="1" applyProtection="1">
      <alignment horizontal="center"/>
      <protection locked="0"/>
    </xf>
    <xf numFmtId="0" fontId="83" fillId="29" borderId="14" xfId="0" applyFont="1" applyFill="1" applyBorder="1" applyAlignment="1" applyProtection="1">
      <alignment horizontal="center"/>
      <protection locked="0"/>
    </xf>
    <xf numFmtId="0" fontId="82" fillId="29" borderId="3" xfId="0" applyFont="1" applyFill="1" applyBorder="1" applyAlignment="1">
      <alignment horizontal="center" vertical="center"/>
    </xf>
    <xf numFmtId="0" fontId="82" fillId="29" borderId="3" xfId="0" applyFont="1" applyFill="1" applyBorder="1" applyAlignment="1">
      <alignment horizontal="center" vertical="center" wrapText="1"/>
    </xf>
    <xf numFmtId="0" fontId="83" fillId="29" borderId="3" xfId="0" applyFont="1" applyFill="1" applyBorder="1" applyAlignment="1">
      <alignment horizontal="center" vertical="center" wrapText="1"/>
    </xf>
    <xf numFmtId="0" fontId="82" fillId="29" borderId="0" xfId="0" applyFont="1" applyFill="1" applyAlignment="1">
      <alignment horizontal="center" vertical="center"/>
    </xf>
    <xf numFmtId="170" fontId="82" fillId="29" borderId="14" xfId="0" applyNumberFormat="1" applyFont="1" applyFill="1" applyBorder="1" applyAlignment="1">
      <alignment horizontal="center" wrapText="1"/>
    </xf>
    <xf numFmtId="170" fontId="82" fillId="29" borderId="14" xfId="0" quotePrefix="1" applyNumberFormat="1" applyFont="1" applyFill="1" applyBorder="1" applyAlignment="1">
      <alignment horizontal="center" wrapText="1"/>
    </xf>
    <xf numFmtId="0" fontId="85" fillId="29" borderId="14" xfId="0" applyFont="1" applyFill="1" applyBorder="1" applyAlignment="1">
      <alignment horizontal="center"/>
    </xf>
    <xf numFmtId="0" fontId="5" fillId="29" borderId="0" xfId="0" applyFont="1" applyFill="1" applyAlignment="1">
      <alignment horizontal="left" vertical="center"/>
    </xf>
    <xf numFmtId="0" fontId="73" fillId="29" borderId="13" xfId="0" applyFont="1" applyFill="1" applyBorder="1" applyAlignment="1">
      <alignment horizontal="center" wrapText="1"/>
    </xf>
    <xf numFmtId="0" fontId="5" fillId="29" borderId="0" xfId="0" applyFont="1" applyFill="1" applyAlignment="1">
      <alignment horizontal="center" vertical="center"/>
    </xf>
    <xf numFmtId="0" fontId="79" fillId="29" borderId="15" xfId="0" applyFont="1" applyFill="1" applyBorder="1" applyAlignment="1">
      <alignment horizontal="left" vertical="center" wrapText="1"/>
    </xf>
    <xf numFmtId="0" fontId="79" fillId="29" borderId="17" xfId="0" applyFont="1" applyFill="1" applyBorder="1" applyAlignment="1">
      <alignment horizontal="left" vertical="center" wrapText="1"/>
    </xf>
    <xf numFmtId="0" fontId="5" fillId="29" borderId="15" xfId="0" applyFont="1" applyFill="1" applyBorder="1" applyAlignment="1">
      <alignment vertical="center" wrapText="1"/>
    </xf>
    <xf numFmtId="0" fontId="5" fillId="29" borderId="17" xfId="0" applyFont="1" applyFill="1" applyBorder="1" applyAlignment="1">
      <alignment vertical="center" wrapText="1"/>
    </xf>
    <xf numFmtId="0" fontId="75" fillId="29" borderId="15" xfId="0" applyFont="1" applyFill="1" applyBorder="1" applyAlignment="1">
      <alignment vertical="center"/>
    </xf>
    <xf numFmtId="0" fontId="75" fillId="29" borderId="17" xfId="0" applyFont="1" applyFill="1" applyBorder="1" applyAlignment="1">
      <alignment vertical="center"/>
    </xf>
    <xf numFmtId="170" fontId="5" fillId="29" borderId="16" xfId="0" applyNumberFormat="1" applyFont="1" applyFill="1" applyBorder="1" applyAlignment="1">
      <alignment horizontal="left" vertical="center" wrapText="1"/>
    </xf>
    <xf numFmtId="0" fontId="77" fillId="29" borderId="15" xfId="0" applyFont="1" applyFill="1" applyBorder="1" applyAlignment="1">
      <alignment horizontal="left" vertical="center"/>
    </xf>
    <xf numFmtId="0" fontId="77" fillId="29" borderId="17" xfId="0" applyFont="1" applyFill="1" applyBorder="1" applyAlignment="1">
      <alignment horizontal="left" vertical="center"/>
    </xf>
    <xf numFmtId="0" fontId="77" fillId="29" borderId="15" xfId="0" applyFont="1" applyFill="1" applyBorder="1" applyAlignment="1">
      <alignment vertical="center"/>
    </xf>
    <xf numFmtId="0" fontId="77" fillId="29" borderId="17" xfId="0" applyFont="1" applyFill="1" applyBorder="1" applyAlignment="1">
      <alignment vertical="center"/>
    </xf>
    <xf numFmtId="0" fontId="79" fillId="29" borderId="3" xfId="0" applyFont="1" applyFill="1" applyBorder="1" applyAlignment="1">
      <alignment horizontal="left" vertical="center" wrapText="1"/>
    </xf>
    <xf numFmtId="0" fontId="77" fillId="29" borderId="15" xfId="0" applyFont="1" applyFill="1" applyBorder="1" applyAlignment="1">
      <alignment vertical="center" wrapText="1"/>
    </xf>
    <xf numFmtId="0" fontId="77" fillId="29" borderId="17" xfId="0" applyFont="1" applyFill="1" applyBorder="1" applyAlignment="1">
      <alignment vertical="center" wrapText="1"/>
    </xf>
    <xf numFmtId="0" fontId="5" fillId="29" borderId="3" xfId="0" applyFont="1" applyFill="1" applyBorder="1" applyAlignment="1">
      <alignment vertical="top" wrapText="1"/>
    </xf>
    <xf numFmtId="0" fontId="5" fillId="29" borderId="15" xfId="0" applyFont="1" applyFill="1" applyBorder="1" applyAlignment="1">
      <alignment horizontal="left" vertical="center" wrapText="1"/>
    </xf>
    <xf numFmtId="0" fontId="5" fillId="29" borderId="17" xfId="0" applyFont="1" applyFill="1" applyBorder="1" applyAlignment="1">
      <alignment horizontal="left" vertical="center" wrapText="1"/>
    </xf>
    <xf numFmtId="0" fontId="75" fillId="29" borderId="15" xfId="0" applyFont="1" applyFill="1" applyBorder="1" applyAlignment="1">
      <alignment horizontal="left" vertical="center"/>
    </xf>
    <xf numFmtId="0" fontId="75" fillId="29" borderId="17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horizontal="left" vertical="top" wrapText="1"/>
    </xf>
    <xf numFmtId="0" fontId="5" fillId="29" borderId="15" xfId="0" applyFont="1" applyFill="1" applyBorder="1" applyAlignment="1">
      <alignment horizontal="left" vertical="top" wrapText="1"/>
    </xf>
    <xf numFmtId="0" fontId="5" fillId="29" borderId="17" xfId="0" applyFont="1" applyFill="1" applyBorder="1" applyAlignment="1">
      <alignment horizontal="left" vertical="top" wrapText="1"/>
    </xf>
    <xf numFmtId="0" fontId="69" fillId="29" borderId="15" xfId="0" applyFont="1" applyFill="1" applyBorder="1" applyAlignment="1">
      <alignment horizontal="left" vertical="center" wrapText="1"/>
    </xf>
    <xf numFmtId="0" fontId="69" fillId="29" borderId="17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left" vertical="center"/>
    </xf>
    <xf numFmtId="0" fontId="69" fillId="29" borderId="17" xfId="0" applyFont="1" applyFill="1" applyBorder="1" applyAlignment="1">
      <alignment horizontal="left" vertical="center"/>
    </xf>
    <xf numFmtId="0" fontId="5" fillId="29" borderId="19" xfId="0" applyFont="1" applyFill="1" applyBorder="1" applyAlignment="1">
      <alignment horizontal="center" vertical="center" wrapText="1"/>
    </xf>
    <xf numFmtId="0" fontId="5" fillId="29" borderId="18" xfId="0" applyFont="1" applyFill="1" applyBorder="1" applyAlignment="1">
      <alignment horizontal="center" vertical="center" wrapText="1"/>
    </xf>
    <xf numFmtId="0" fontId="5" fillId="29" borderId="15" xfId="0" applyFont="1" applyFill="1" applyBorder="1" applyAlignment="1">
      <alignment vertical="top" wrapText="1"/>
    </xf>
    <xf numFmtId="0" fontId="5" fillId="29" borderId="17" xfId="0" applyFont="1" applyFill="1" applyBorder="1" applyAlignment="1">
      <alignment vertical="top" wrapText="1"/>
    </xf>
    <xf numFmtId="0" fontId="5" fillId="29" borderId="3" xfId="0" applyFont="1" applyFill="1" applyBorder="1" applyAlignment="1">
      <alignment horizontal="left" vertical="center" wrapText="1"/>
    </xf>
    <xf numFmtId="0" fontId="70" fillId="29" borderId="0" xfId="0" applyFont="1" applyFill="1" applyAlignment="1">
      <alignment horizontal="center" vertical="center" wrapText="1"/>
    </xf>
    <xf numFmtId="0" fontId="77" fillId="29" borderId="19" xfId="0" applyFont="1" applyFill="1" applyBorder="1" applyAlignment="1">
      <alignment horizontal="center" vertical="center" wrapText="1"/>
    </xf>
    <xf numFmtId="0" fontId="77" fillId="29" borderId="18" xfId="0" applyFont="1" applyFill="1" applyBorder="1" applyAlignment="1">
      <alignment horizontal="center" vertical="center" wrapText="1"/>
    </xf>
    <xf numFmtId="0" fontId="5" fillId="29" borderId="19" xfId="0" applyFont="1" applyFill="1" applyBorder="1" applyAlignment="1">
      <alignment horizontal="center" vertical="center" wrapText="1" shrinkToFit="1"/>
    </xf>
    <xf numFmtId="0" fontId="5" fillId="29" borderId="18" xfId="0" applyFont="1" applyFill="1" applyBorder="1" applyAlignment="1">
      <alignment horizontal="center" vertical="center" wrapText="1" shrinkToFit="1"/>
    </xf>
    <xf numFmtId="0" fontId="5" fillId="29" borderId="19" xfId="0" applyFont="1" applyFill="1" applyBorder="1" applyAlignment="1">
      <alignment horizontal="center" vertical="center"/>
    </xf>
    <xf numFmtId="0" fontId="5" fillId="29" borderId="18" xfId="0" applyFont="1" applyFill="1" applyBorder="1" applyAlignment="1">
      <alignment horizontal="center" vertical="center"/>
    </xf>
    <xf numFmtId="0" fontId="4" fillId="29" borderId="15" xfId="0" applyFont="1" applyFill="1" applyBorder="1" applyAlignment="1">
      <alignment horizontal="center" vertical="center"/>
    </xf>
    <xf numFmtId="0" fontId="4" fillId="29" borderId="17" xfId="0" applyFont="1" applyFill="1" applyBorder="1" applyAlignment="1">
      <alignment horizontal="center" vertical="center"/>
    </xf>
    <xf numFmtId="0" fontId="79" fillId="29" borderId="15" xfId="0" applyFont="1" applyFill="1" applyBorder="1" applyAlignment="1">
      <alignment horizontal="left" vertical="center"/>
    </xf>
    <xf numFmtId="0" fontId="79" fillId="29" borderId="17" xfId="0" applyFont="1" applyFill="1" applyBorder="1" applyAlignment="1">
      <alignment horizontal="left" vertical="center"/>
    </xf>
    <xf numFmtId="0" fontId="5" fillId="29" borderId="3" xfId="0" applyFont="1" applyFill="1" applyBorder="1" applyAlignment="1">
      <alignment vertical="center" wrapText="1"/>
    </xf>
    <xf numFmtId="0" fontId="4" fillId="29" borderId="16" xfId="0" applyFont="1" applyFill="1" applyBorder="1" applyAlignment="1">
      <alignment horizontal="center"/>
    </xf>
    <xf numFmtId="0" fontId="77" fillId="29" borderId="15" xfId="0" applyFont="1" applyFill="1" applyBorder="1" applyAlignment="1">
      <alignment horizontal="left" vertical="center" wrapText="1"/>
    </xf>
    <xf numFmtId="0" fontId="77" fillId="29" borderId="17" xfId="0" applyFont="1" applyFill="1" applyBorder="1" applyAlignment="1">
      <alignment horizontal="left" vertical="center" wrapText="1"/>
    </xf>
    <xf numFmtId="0" fontId="69" fillId="29" borderId="15" xfId="0" applyFont="1" applyFill="1" applyBorder="1" applyAlignment="1">
      <alignment horizontal="center" vertical="center"/>
    </xf>
    <xf numFmtId="0" fontId="69" fillId="29" borderId="17" xfId="0" applyFont="1" applyFill="1" applyBorder="1" applyAlignment="1">
      <alignment horizontal="center" vertical="center"/>
    </xf>
    <xf numFmtId="170" fontId="5" fillId="29" borderId="14" xfId="0" applyNumberFormat="1" applyFont="1" applyFill="1" applyBorder="1" applyAlignment="1">
      <alignment horizontal="left" vertical="center" wrapText="1"/>
    </xf>
    <xf numFmtId="0" fontId="79" fillId="29" borderId="15" xfId="0" applyFont="1" applyFill="1" applyBorder="1" applyAlignment="1">
      <alignment horizontal="center" vertical="center"/>
    </xf>
    <xf numFmtId="0" fontId="79" fillId="29" borderId="17" xfId="0" applyFont="1" applyFill="1" applyBorder="1" applyAlignment="1">
      <alignment horizontal="center" vertical="center"/>
    </xf>
    <xf numFmtId="0" fontId="73" fillId="29" borderId="0" xfId="0" applyFont="1" applyFill="1" applyAlignment="1">
      <alignment horizontal="center" wrapText="1"/>
    </xf>
    <xf numFmtId="0" fontId="4" fillId="29" borderId="14" xfId="0" applyFont="1" applyFill="1" applyBorder="1" applyAlignment="1">
      <alignment horizontal="center"/>
    </xf>
    <xf numFmtId="0" fontId="5" fillId="29" borderId="13" xfId="0" applyFont="1" applyFill="1" applyBorder="1" applyAlignment="1">
      <alignment horizontal="center" vertical="center"/>
    </xf>
    <xf numFmtId="170" fontId="5" fillId="0" borderId="14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9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7" fillId="0" borderId="19" xfId="0" applyFont="1" applyBorder="1" applyAlignment="1">
      <alignment horizontal="center" vertical="center" wrapText="1"/>
    </xf>
    <xf numFmtId="0" fontId="77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66" fillId="22" borderId="15" xfId="0" applyFont="1" applyFill="1" applyBorder="1" applyAlignment="1">
      <alignment horizontal="center" vertical="center" wrapText="1"/>
    </xf>
    <xf numFmtId="0" fontId="66" fillId="22" borderId="16" xfId="0" applyFont="1" applyFill="1" applyBorder="1" applyAlignment="1">
      <alignment horizontal="center" vertical="center" wrapText="1"/>
    </xf>
    <xf numFmtId="0" fontId="66" fillId="22" borderId="17" xfId="0" applyFont="1" applyFill="1" applyBorder="1" applyAlignment="1">
      <alignment horizontal="center" vertical="center" wrapText="1"/>
    </xf>
    <xf numFmtId="0" fontId="69" fillId="0" borderId="15" xfId="0" applyFont="1" applyBorder="1" applyAlignment="1">
      <alignment horizontal="center" vertic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66" fillId="22" borderId="3" xfId="0" applyFont="1" applyFill="1" applyBorder="1" applyAlignment="1">
      <alignment horizontal="center" vertical="center" wrapText="1"/>
    </xf>
    <xf numFmtId="0" fontId="70" fillId="22" borderId="0" xfId="0" applyFont="1" applyFill="1" applyAlignment="1">
      <alignment horizontal="center" vertical="center"/>
    </xf>
    <xf numFmtId="0" fontId="66" fillId="22" borderId="26" xfId="0" applyFont="1" applyFill="1" applyBorder="1" applyAlignment="1">
      <alignment horizontal="center" vertical="center" wrapText="1"/>
    </xf>
    <xf numFmtId="0" fontId="66" fillId="22" borderId="13" xfId="0" applyFont="1" applyFill="1" applyBorder="1" applyAlignment="1">
      <alignment horizontal="center" vertical="center" wrapText="1"/>
    </xf>
    <xf numFmtId="0" fontId="66" fillId="22" borderId="28" xfId="0" applyFont="1" applyFill="1" applyBorder="1" applyAlignment="1">
      <alignment horizontal="center" vertical="center" wrapText="1"/>
    </xf>
    <xf numFmtId="0" fontId="66" fillId="22" borderId="29" xfId="0" applyFont="1" applyFill="1" applyBorder="1" applyAlignment="1">
      <alignment horizontal="center" vertical="center" wrapText="1"/>
    </xf>
    <xf numFmtId="0" fontId="66" fillId="22" borderId="0" xfId="0" applyFont="1" applyFill="1" applyAlignment="1">
      <alignment horizontal="center" vertical="center" wrapText="1"/>
    </xf>
    <xf numFmtId="0" fontId="66" fillId="22" borderId="30" xfId="0" applyFont="1" applyFill="1" applyBorder="1" applyAlignment="1">
      <alignment horizontal="center" vertical="center" wrapText="1"/>
    </xf>
    <xf numFmtId="0" fontId="66" fillId="22" borderId="19" xfId="0" applyFont="1" applyFill="1" applyBorder="1" applyAlignment="1">
      <alignment horizontal="center" vertical="center" wrapText="1"/>
    </xf>
    <xf numFmtId="3" fontId="69" fillId="0" borderId="15" xfId="0" applyNumberFormat="1" applyFont="1" applyBorder="1" applyAlignment="1">
      <alignment horizontal="left" vertical="center" wrapText="1"/>
    </xf>
    <xf numFmtId="3" fontId="69" fillId="0" borderId="16" xfId="0" applyNumberFormat="1" applyFont="1" applyBorder="1" applyAlignment="1">
      <alignment horizontal="left" vertical="center" wrapText="1"/>
    </xf>
    <xf numFmtId="3" fontId="69" fillId="0" borderId="17" xfId="0" applyNumberFormat="1" applyFont="1" applyBorder="1" applyAlignment="1">
      <alignment horizontal="left" vertical="center" wrapText="1"/>
    </xf>
    <xf numFmtId="0" fontId="66" fillId="0" borderId="15" xfId="0" applyFont="1" applyBorder="1" applyAlignment="1">
      <alignment horizontal="left" vertical="center" wrapText="1"/>
    </xf>
    <xf numFmtId="0" fontId="66" fillId="0" borderId="16" xfId="0" applyFont="1" applyBorder="1" applyAlignment="1">
      <alignment horizontal="left" vertical="center" wrapText="1"/>
    </xf>
    <xf numFmtId="0" fontId="66" fillId="0" borderId="17" xfId="0" applyFont="1" applyBorder="1" applyAlignment="1">
      <alignment horizontal="left" vertical="center" wrapText="1"/>
    </xf>
    <xf numFmtId="0" fontId="65" fillId="0" borderId="0" xfId="0" applyFont="1" applyAlignment="1">
      <alignment vertical="center" wrapText="1"/>
    </xf>
    <xf numFmtId="0" fontId="67" fillId="0" borderId="0" xfId="0" applyFont="1" applyAlignment="1">
      <alignment vertical="center" wrapText="1"/>
    </xf>
    <xf numFmtId="0" fontId="66" fillId="22" borderId="0" xfId="0" applyFont="1" applyFill="1" applyAlignment="1">
      <alignment horizontal="center" vertical="center"/>
    </xf>
    <xf numFmtId="0" fontId="71" fillId="22" borderId="0" xfId="0" applyFont="1" applyFill="1" applyAlignment="1">
      <alignment horizontal="center" wrapText="1"/>
    </xf>
    <xf numFmtId="0" fontId="72" fillId="22" borderId="0" xfId="0" applyFont="1" applyFill="1" applyAlignment="1">
      <alignment horizontal="center"/>
    </xf>
    <xf numFmtId="0" fontId="71" fillId="22" borderId="0" xfId="0" applyFont="1" applyFill="1" applyAlignment="1">
      <alignment horizontal="center"/>
    </xf>
    <xf numFmtId="0" fontId="69" fillId="22" borderId="0" xfId="0" applyFont="1" applyFill="1" applyAlignment="1">
      <alignment horizontal="center"/>
    </xf>
    <xf numFmtId="0" fontId="75" fillId="0" borderId="15" xfId="0" applyFont="1" applyBorder="1" applyAlignment="1">
      <alignment vertical="center" wrapText="1"/>
    </xf>
    <xf numFmtId="0" fontId="75" fillId="0" borderId="16" xfId="0" applyFont="1" applyBorder="1" applyAlignment="1">
      <alignment vertical="center" wrapText="1"/>
    </xf>
    <xf numFmtId="0" fontId="7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66" fillId="0" borderId="3" xfId="234" applyFont="1" applyBorder="1" applyAlignment="1">
      <alignment vertical="center" wrapText="1"/>
    </xf>
    <xf numFmtId="0" fontId="66" fillId="0" borderId="15" xfId="234" applyFont="1" applyBorder="1" applyAlignment="1">
      <alignment vertical="center" wrapText="1"/>
    </xf>
    <xf numFmtId="0" fontId="66" fillId="0" borderId="16" xfId="234" applyFont="1" applyBorder="1" applyAlignment="1">
      <alignment vertical="center" wrapText="1"/>
    </xf>
    <xf numFmtId="0" fontId="66" fillId="0" borderId="17" xfId="234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70" fillId="0" borderId="0" xfId="0" applyFont="1" applyAlignment="1">
      <alignment horizontal="center" vertical="center" wrapText="1"/>
    </xf>
    <xf numFmtId="179" fontId="4" fillId="0" borderId="3" xfId="0" applyNumberFormat="1" applyFont="1" applyBorder="1" applyAlignment="1">
      <alignment horizontal="center" vertical="center" wrapText="1"/>
    </xf>
    <xf numFmtId="179" fontId="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181" fontId="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79" fontId="7" fillId="0" borderId="3" xfId="0" applyNumberFormat="1" applyFont="1" applyBorder="1" applyAlignment="1">
      <alignment horizontal="center" vertical="center" wrapText="1"/>
    </xf>
    <xf numFmtId="0" fontId="75" fillId="0" borderId="3" xfId="0" applyFont="1" applyBorder="1" applyAlignment="1">
      <alignment vertical="center" wrapText="1"/>
    </xf>
    <xf numFmtId="0" fontId="91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7" fillId="0" borderId="3" xfId="0" applyFont="1" applyBorder="1" applyAlignment="1">
      <alignment horizontal="left" vertical="center" wrapText="1"/>
    </xf>
    <xf numFmtId="0" fontId="77" fillId="0" borderId="17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77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3" xfId="0" quotePrefix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9" fontId="6" fillId="0" borderId="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4" fillId="0" borderId="13" xfId="0" quotePrefix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170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77" fillId="0" borderId="21" xfId="0" applyFont="1" applyBorder="1" applyAlignment="1">
      <alignment horizontal="left" vertical="center" wrapText="1"/>
    </xf>
    <xf numFmtId="0" fontId="85" fillId="29" borderId="3" xfId="0" applyFont="1" applyFill="1" applyBorder="1" applyAlignment="1" applyProtection="1">
      <alignment horizontal="center" vertical="center" wrapText="1"/>
      <protection locked="0"/>
    </xf>
    <xf numFmtId="177" fontId="84" fillId="29" borderId="3" xfId="0" applyNumberFormat="1" applyFont="1" applyFill="1" applyBorder="1" applyAlignment="1">
      <alignment horizontal="center" vertical="center" wrapText="1"/>
    </xf>
    <xf numFmtId="0" fontId="84" fillId="29" borderId="3" xfId="0" applyFont="1" applyFill="1" applyBorder="1" applyAlignment="1">
      <alignment horizontal="left" vertical="center" wrapText="1"/>
    </xf>
    <xf numFmtId="0" fontId="84" fillId="29" borderId="3" xfId="0" applyFont="1" applyFill="1" applyBorder="1" applyAlignment="1">
      <alignment horizontal="center" vertical="center"/>
    </xf>
    <xf numFmtId="0" fontId="82" fillId="29" borderId="3" xfId="0" applyFont="1" applyFill="1" applyBorder="1" applyAlignment="1" applyProtection="1">
      <alignment horizontal="left" vertical="center" wrapText="1"/>
      <protection locked="0"/>
    </xf>
    <xf numFmtId="0" fontId="84" fillId="29" borderId="3" xfId="0" applyFont="1" applyFill="1" applyBorder="1" applyAlignment="1">
      <alignment horizontal="center" vertical="center" wrapText="1"/>
    </xf>
  </cellXfs>
  <cellStyles count="351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Define-Column" xfId="85" xr:uid="{00000000-0005-0000-0000-000054000000}"/>
    <cellStyle name="Define-Column 10" xfId="86" xr:uid="{00000000-0005-0000-0000-000055000000}"/>
    <cellStyle name="Define-Column 2" xfId="87" xr:uid="{00000000-0005-0000-0000-000056000000}"/>
    <cellStyle name="Define-Column 3" xfId="88" xr:uid="{00000000-0005-0000-0000-000057000000}"/>
    <cellStyle name="Define-Column 4" xfId="89" xr:uid="{00000000-0005-0000-0000-000058000000}"/>
    <cellStyle name="Define-Column 5" xfId="90" xr:uid="{00000000-0005-0000-0000-000059000000}"/>
    <cellStyle name="Define-Column 6" xfId="91" xr:uid="{00000000-0005-0000-0000-00005A000000}"/>
    <cellStyle name="Define-Column 7" xfId="92" xr:uid="{00000000-0005-0000-0000-00005B000000}"/>
    <cellStyle name="Define-Column 7 2" xfId="93" xr:uid="{00000000-0005-0000-0000-00005C000000}"/>
    <cellStyle name="Define-Column 7 3" xfId="94" xr:uid="{00000000-0005-0000-0000-00005D000000}"/>
    <cellStyle name="Define-Column 8" xfId="95" xr:uid="{00000000-0005-0000-0000-00005E000000}"/>
    <cellStyle name="Define-Column 8 2" xfId="96" xr:uid="{00000000-0005-0000-0000-00005F000000}"/>
    <cellStyle name="Define-Column 8 3" xfId="97" xr:uid="{00000000-0005-0000-0000-000060000000}"/>
    <cellStyle name="Define-Column 9" xfId="98" xr:uid="{00000000-0005-0000-0000-000061000000}"/>
    <cellStyle name="Define-Column 9 2" xfId="99" xr:uid="{00000000-0005-0000-0000-000062000000}"/>
    <cellStyle name="Define-Column 9 3" xfId="100" xr:uid="{00000000-0005-0000-0000-000063000000}"/>
    <cellStyle name="Define-Column_Zvit rux-koshtiv 2010 Департамент " xfId="101" xr:uid="{00000000-0005-0000-0000-000064000000}"/>
    <cellStyle name="Explanatory Text" xfId="102" xr:uid="{00000000-0005-0000-0000-000065000000}"/>
    <cellStyle name="FS10" xfId="103" xr:uid="{00000000-0005-0000-0000-000066000000}"/>
    <cellStyle name="Good" xfId="104" xr:uid="{00000000-0005-0000-0000-000067000000}"/>
    <cellStyle name="Heading 1" xfId="105" xr:uid="{00000000-0005-0000-0000-000068000000}"/>
    <cellStyle name="Heading 2" xfId="106" xr:uid="{00000000-0005-0000-0000-000069000000}"/>
    <cellStyle name="Heading 3" xfId="107" xr:uid="{00000000-0005-0000-0000-00006A000000}"/>
    <cellStyle name="Heading 4" xfId="108" xr:uid="{00000000-0005-0000-0000-00006B000000}"/>
    <cellStyle name="Hyperlink 2" xfId="109" xr:uid="{00000000-0005-0000-0000-00006C000000}"/>
    <cellStyle name="Input" xfId="110" xr:uid="{00000000-0005-0000-0000-00006D000000}"/>
    <cellStyle name="Level0" xfId="111" xr:uid="{00000000-0005-0000-0000-00006E000000}"/>
    <cellStyle name="Level0 10" xfId="112" xr:uid="{00000000-0005-0000-0000-00006F000000}"/>
    <cellStyle name="Level0 2" xfId="113" xr:uid="{00000000-0005-0000-0000-000070000000}"/>
    <cellStyle name="Level0 2 2" xfId="114" xr:uid="{00000000-0005-0000-0000-000071000000}"/>
    <cellStyle name="Level0 3" xfId="115" xr:uid="{00000000-0005-0000-0000-000072000000}"/>
    <cellStyle name="Level0 3 2" xfId="116" xr:uid="{00000000-0005-0000-0000-000073000000}"/>
    <cellStyle name="Level0 4" xfId="117" xr:uid="{00000000-0005-0000-0000-000074000000}"/>
    <cellStyle name="Level0 4 2" xfId="118" xr:uid="{00000000-0005-0000-0000-000075000000}"/>
    <cellStyle name="Level0 5" xfId="119" xr:uid="{00000000-0005-0000-0000-000076000000}"/>
    <cellStyle name="Level0 6" xfId="120" xr:uid="{00000000-0005-0000-0000-000077000000}"/>
    <cellStyle name="Level0 7" xfId="121" xr:uid="{00000000-0005-0000-0000-000078000000}"/>
    <cellStyle name="Level0 7 2" xfId="122" xr:uid="{00000000-0005-0000-0000-000079000000}"/>
    <cellStyle name="Level0 7 3" xfId="123" xr:uid="{00000000-0005-0000-0000-00007A000000}"/>
    <cellStyle name="Level0 8" xfId="124" xr:uid="{00000000-0005-0000-0000-00007B000000}"/>
    <cellStyle name="Level0 8 2" xfId="125" xr:uid="{00000000-0005-0000-0000-00007C000000}"/>
    <cellStyle name="Level0 8 3" xfId="126" xr:uid="{00000000-0005-0000-0000-00007D000000}"/>
    <cellStyle name="Level0 9" xfId="127" xr:uid="{00000000-0005-0000-0000-00007E000000}"/>
    <cellStyle name="Level0 9 2" xfId="128" xr:uid="{00000000-0005-0000-0000-00007F000000}"/>
    <cellStyle name="Level0 9 3" xfId="129" xr:uid="{00000000-0005-0000-0000-000080000000}"/>
    <cellStyle name="Level0_Zvit rux-koshtiv 2010 Департамент " xfId="130" xr:uid="{00000000-0005-0000-0000-000081000000}"/>
    <cellStyle name="Level1" xfId="131" xr:uid="{00000000-0005-0000-0000-000082000000}"/>
    <cellStyle name="Level1 2" xfId="132" xr:uid="{00000000-0005-0000-0000-000083000000}"/>
    <cellStyle name="Level1-Numbers" xfId="133" xr:uid="{00000000-0005-0000-0000-000084000000}"/>
    <cellStyle name="Level1-Numbers 2" xfId="134" xr:uid="{00000000-0005-0000-0000-000085000000}"/>
    <cellStyle name="Level1-Numbers-Hide" xfId="135" xr:uid="{00000000-0005-0000-0000-000086000000}"/>
    <cellStyle name="Level2" xfId="136" xr:uid="{00000000-0005-0000-0000-000087000000}"/>
    <cellStyle name="Level2 2" xfId="137" xr:uid="{00000000-0005-0000-0000-000088000000}"/>
    <cellStyle name="Level2-Hide" xfId="138" xr:uid="{00000000-0005-0000-0000-000089000000}"/>
    <cellStyle name="Level2-Hide 2" xfId="139" xr:uid="{00000000-0005-0000-0000-00008A000000}"/>
    <cellStyle name="Level2-Numbers" xfId="140" xr:uid="{00000000-0005-0000-0000-00008B000000}"/>
    <cellStyle name="Level2-Numbers 2" xfId="141" xr:uid="{00000000-0005-0000-0000-00008C000000}"/>
    <cellStyle name="Level2-Numbers-Hide" xfId="142" xr:uid="{00000000-0005-0000-0000-00008D000000}"/>
    <cellStyle name="Level3" xfId="143" xr:uid="{00000000-0005-0000-0000-00008E000000}"/>
    <cellStyle name="Level3 2" xfId="144" xr:uid="{00000000-0005-0000-0000-00008F000000}"/>
    <cellStyle name="Level3 3" xfId="145" xr:uid="{00000000-0005-0000-0000-000090000000}"/>
    <cellStyle name="Level3_План департамент_2010_1207" xfId="146" xr:uid="{00000000-0005-0000-0000-000091000000}"/>
    <cellStyle name="Level3-Hide" xfId="147" xr:uid="{00000000-0005-0000-0000-000092000000}"/>
    <cellStyle name="Level3-Hide 2" xfId="148" xr:uid="{00000000-0005-0000-0000-000093000000}"/>
    <cellStyle name="Level3-Numbers" xfId="149" xr:uid="{00000000-0005-0000-0000-000094000000}"/>
    <cellStyle name="Level3-Numbers 2" xfId="150" xr:uid="{00000000-0005-0000-0000-000095000000}"/>
    <cellStyle name="Level3-Numbers 3" xfId="151" xr:uid="{00000000-0005-0000-0000-000096000000}"/>
    <cellStyle name="Level3-Numbers_План департамент_2010_1207" xfId="152" xr:uid="{00000000-0005-0000-0000-000097000000}"/>
    <cellStyle name="Level3-Numbers-Hide" xfId="153" xr:uid="{00000000-0005-0000-0000-000098000000}"/>
    <cellStyle name="Level4" xfId="154" xr:uid="{00000000-0005-0000-0000-000099000000}"/>
    <cellStyle name="Level4 2" xfId="155" xr:uid="{00000000-0005-0000-0000-00009A000000}"/>
    <cellStyle name="Level4-Hide" xfId="156" xr:uid="{00000000-0005-0000-0000-00009B000000}"/>
    <cellStyle name="Level4-Hide 2" xfId="157" xr:uid="{00000000-0005-0000-0000-00009C000000}"/>
    <cellStyle name="Level4-Numbers" xfId="158" xr:uid="{00000000-0005-0000-0000-00009D000000}"/>
    <cellStyle name="Level4-Numbers 2" xfId="159" xr:uid="{00000000-0005-0000-0000-00009E000000}"/>
    <cellStyle name="Level4-Numbers-Hide" xfId="160" xr:uid="{00000000-0005-0000-0000-00009F000000}"/>
    <cellStyle name="Level5" xfId="161" xr:uid="{00000000-0005-0000-0000-0000A0000000}"/>
    <cellStyle name="Level5 2" xfId="162" xr:uid="{00000000-0005-0000-0000-0000A1000000}"/>
    <cellStyle name="Level5-Hide" xfId="163" xr:uid="{00000000-0005-0000-0000-0000A2000000}"/>
    <cellStyle name="Level5-Hide 2" xfId="164" xr:uid="{00000000-0005-0000-0000-0000A3000000}"/>
    <cellStyle name="Level5-Numbers" xfId="165" xr:uid="{00000000-0005-0000-0000-0000A4000000}"/>
    <cellStyle name="Level5-Numbers 2" xfId="166" xr:uid="{00000000-0005-0000-0000-0000A5000000}"/>
    <cellStyle name="Level5-Numbers-Hide" xfId="167" xr:uid="{00000000-0005-0000-0000-0000A6000000}"/>
    <cellStyle name="Level6" xfId="168" xr:uid="{00000000-0005-0000-0000-0000A7000000}"/>
    <cellStyle name="Level6 2" xfId="169" xr:uid="{00000000-0005-0000-0000-0000A8000000}"/>
    <cellStyle name="Level6-Hide" xfId="170" xr:uid="{00000000-0005-0000-0000-0000A9000000}"/>
    <cellStyle name="Level6-Hide 2" xfId="171" xr:uid="{00000000-0005-0000-0000-0000AA000000}"/>
    <cellStyle name="Level6-Numbers" xfId="172" xr:uid="{00000000-0005-0000-0000-0000AB000000}"/>
    <cellStyle name="Level6-Numbers 2" xfId="173" xr:uid="{00000000-0005-0000-0000-0000AC000000}"/>
    <cellStyle name="Level7" xfId="174" xr:uid="{00000000-0005-0000-0000-0000AD000000}"/>
    <cellStyle name="Level7-Hide" xfId="175" xr:uid="{00000000-0005-0000-0000-0000AE000000}"/>
    <cellStyle name="Level7-Numbers" xfId="176" xr:uid="{00000000-0005-0000-0000-0000AF000000}"/>
    <cellStyle name="Linked Cell" xfId="177" xr:uid="{00000000-0005-0000-0000-0000B0000000}"/>
    <cellStyle name="Neutral" xfId="178" xr:uid="{00000000-0005-0000-0000-0000B1000000}"/>
    <cellStyle name="Normal 2" xfId="179" xr:uid="{00000000-0005-0000-0000-0000B2000000}"/>
    <cellStyle name="Normal_GSE DCF_Model_31_07_09 final" xfId="180" xr:uid="{00000000-0005-0000-0000-0000B3000000}"/>
    <cellStyle name="Note" xfId="181" xr:uid="{00000000-0005-0000-0000-0000B4000000}"/>
    <cellStyle name="Number-Cells" xfId="182" xr:uid="{00000000-0005-0000-0000-0000B5000000}"/>
    <cellStyle name="Number-Cells-Column2" xfId="183" xr:uid="{00000000-0005-0000-0000-0000B6000000}"/>
    <cellStyle name="Number-Cells-Column5" xfId="184" xr:uid="{00000000-0005-0000-0000-0000B7000000}"/>
    <cellStyle name="Output" xfId="185" xr:uid="{00000000-0005-0000-0000-0000B8000000}"/>
    <cellStyle name="Row-Header" xfId="186" xr:uid="{00000000-0005-0000-0000-0000B9000000}"/>
    <cellStyle name="Row-Header 2" xfId="187" xr:uid="{00000000-0005-0000-0000-0000BA000000}"/>
    <cellStyle name="Title" xfId="188" xr:uid="{00000000-0005-0000-0000-0000BB000000}"/>
    <cellStyle name="Total" xfId="189" xr:uid="{00000000-0005-0000-0000-0000BC000000}"/>
    <cellStyle name="Warning Text" xfId="190" xr:uid="{00000000-0005-0000-0000-0000BD000000}"/>
    <cellStyle name="Акцент1 2" xfId="191" xr:uid="{00000000-0005-0000-0000-0000BE000000}"/>
    <cellStyle name="Акцент1 3" xfId="192" xr:uid="{00000000-0005-0000-0000-0000BF000000}"/>
    <cellStyle name="Акцент2 2" xfId="193" xr:uid="{00000000-0005-0000-0000-0000C0000000}"/>
    <cellStyle name="Акцент2 3" xfId="194" xr:uid="{00000000-0005-0000-0000-0000C1000000}"/>
    <cellStyle name="Акцент3 2" xfId="195" xr:uid="{00000000-0005-0000-0000-0000C2000000}"/>
    <cellStyle name="Акцент3 3" xfId="196" xr:uid="{00000000-0005-0000-0000-0000C3000000}"/>
    <cellStyle name="Акцент4 2" xfId="197" xr:uid="{00000000-0005-0000-0000-0000C4000000}"/>
    <cellStyle name="Акцент4 3" xfId="198" xr:uid="{00000000-0005-0000-0000-0000C5000000}"/>
    <cellStyle name="Акцент5 2" xfId="199" xr:uid="{00000000-0005-0000-0000-0000C6000000}"/>
    <cellStyle name="Акцент5 3" xfId="200" xr:uid="{00000000-0005-0000-0000-0000C7000000}"/>
    <cellStyle name="Акцент6 2" xfId="201" xr:uid="{00000000-0005-0000-0000-0000C8000000}"/>
    <cellStyle name="Акцент6 3" xfId="202" xr:uid="{00000000-0005-0000-0000-0000C9000000}"/>
    <cellStyle name="Ввод  2" xfId="203" xr:uid="{00000000-0005-0000-0000-0000CA000000}"/>
    <cellStyle name="Ввод  3" xfId="204" xr:uid="{00000000-0005-0000-0000-0000CB000000}"/>
    <cellStyle name="Вывод 2" xfId="205" xr:uid="{00000000-0005-0000-0000-0000CC000000}"/>
    <cellStyle name="Вывод 3" xfId="206" xr:uid="{00000000-0005-0000-0000-0000CD000000}"/>
    <cellStyle name="Вычисление 2" xfId="207" xr:uid="{00000000-0005-0000-0000-0000CE000000}"/>
    <cellStyle name="Вычисление 3" xfId="208" xr:uid="{00000000-0005-0000-0000-0000CF000000}"/>
    <cellStyle name="Денежный 2" xfId="209" xr:uid="{00000000-0005-0000-0000-0000D0000000}"/>
    <cellStyle name="Заголовок 1 2" xfId="210" xr:uid="{00000000-0005-0000-0000-0000D1000000}"/>
    <cellStyle name="Заголовок 1 3" xfId="211" xr:uid="{00000000-0005-0000-0000-0000D2000000}"/>
    <cellStyle name="Заголовок 2 2" xfId="212" xr:uid="{00000000-0005-0000-0000-0000D3000000}"/>
    <cellStyle name="Заголовок 2 3" xfId="213" xr:uid="{00000000-0005-0000-0000-0000D4000000}"/>
    <cellStyle name="Заголовок 3 2" xfId="214" xr:uid="{00000000-0005-0000-0000-0000D5000000}"/>
    <cellStyle name="Заголовок 3 3" xfId="215" xr:uid="{00000000-0005-0000-0000-0000D6000000}"/>
    <cellStyle name="Заголовок 4 2" xfId="216" xr:uid="{00000000-0005-0000-0000-0000D7000000}"/>
    <cellStyle name="Заголовок 4 3" xfId="217" xr:uid="{00000000-0005-0000-0000-0000D8000000}"/>
    <cellStyle name="Итог 2" xfId="218" xr:uid="{00000000-0005-0000-0000-0000D9000000}"/>
    <cellStyle name="Итог 3" xfId="219" xr:uid="{00000000-0005-0000-0000-0000DA000000}"/>
    <cellStyle name="Контрольная ячейка 2" xfId="220" xr:uid="{00000000-0005-0000-0000-0000DB000000}"/>
    <cellStyle name="Контрольная ячейка 3" xfId="221" xr:uid="{00000000-0005-0000-0000-0000DC000000}"/>
    <cellStyle name="Название 2" xfId="222" xr:uid="{00000000-0005-0000-0000-0000DD000000}"/>
    <cellStyle name="Название 3" xfId="223" xr:uid="{00000000-0005-0000-0000-0000DE000000}"/>
    <cellStyle name="Нейтральный 2" xfId="224" xr:uid="{00000000-0005-0000-0000-0000DF000000}"/>
    <cellStyle name="Нейтральный 3" xfId="225" xr:uid="{00000000-0005-0000-0000-0000E0000000}"/>
    <cellStyle name="Обычный" xfId="0" builtinId="0"/>
    <cellStyle name="Обычный 10" xfId="226" xr:uid="{00000000-0005-0000-0000-0000E2000000}"/>
    <cellStyle name="Обычный 11" xfId="227" xr:uid="{00000000-0005-0000-0000-0000E3000000}"/>
    <cellStyle name="Обычный 12" xfId="228" xr:uid="{00000000-0005-0000-0000-0000E4000000}"/>
    <cellStyle name="Обычный 13" xfId="229" xr:uid="{00000000-0005-0000-0000-0000E5000000}"/>
    <cellStyle name="Обычный 14" xfId="230" xr:uid="{00000000-0005-0000-0000-0000E6000000}"/>
    <cellStyle name="Обычный 15" xfId="231" xr:uid="{00000000-0005-0000-0000-0000E7000000}"/>
    <cellStyle name="Обычный 16" xfId="232" xr:uid="{00000000-0005-0000-0000-0000E8000000}"/>
    <cellStyle name="Обычный 17" xfId="233" xr:uid="{00000000-0005-0000-0000-0000E9000000}"/>
    <cellStyle name="Обычный 18" xfId="234" xr:uid="{00000000-0005-0000-0000-0000EA000000}"/>
    <cellStyle name="Обычный 2" xfId="235" xr:uid="{00000000-0005-0000-0000-0000EB000000}"/>
    <cellStyle name="Обычный 2 10" xfId="236" xr:uid="{00000000-0005-0000-0000-0000EC000000}"/>
    <cellStyle name="Обычный 2 11" xfId="237" xr:uid="{00000000-0005-0000-0000-0000ED000000}"/>
    <cellStyle name="Обычный 2 12" xfId="238" xr:uid="{00000000-0005-0000-0000-0000EE000000}"/>
    <cellStyle name="Обычный 2 13" xfId="239" xr:uid="{00000000-0005-0000-0000-0000EF000000}"/>
    <cellStyle name="Обычный 2 14" xfId="240" xr:uid="{00000000-0005-0000-0000-0000F0000000}"/>
    <cellStyle name="Обычный 2 15" xfId="241" xr:uid="{00000000-0005-0000-0000-0000F1000000}"/>
    <cellStyle name="Обычный 2 16" xfId="242" xr:uid="{00000000-0005-0000-0000-0000F2000000}"/>
    <cellStyle name="Обычный 2 2" xfId="243" xr:uid="{00000000-0005-0000-0000-0000F3000000}"/>
    <cellStyle name="Обычный 2 2 2" xfId="244" xr:uid="{00000000-0005-0000-0000-0000F4000000}"/>
    <cellStyle name="Обычный 2 2 3" xfId="245" xr:uid="{00000000-0005-0000-0000-0000F5000000}"/>
    <cellStyle name="Обычный 2 2_Расшифровка прочих" xfId="246" xr:uid="{00000000-0005-0000-0000-0000F6000000}"/>
    <cellStyle name="Обычный 2 3" xfId="247" xr:uid="{00000000-0005-0000-0000-0000F7000000}"/>
    <cellStyle name="Обычный 2 4" xfId="248" xr:uid="{00000000-0005-0000-0000-0000F8000000}"/>
    <cellStyle name="Обычный 2 5" xfId="249" xr:uid="{00000000-0005-0000-0000-0000F9000000}"/>
    <cellStyle name="Обычный 2 6" xfId="250" xr:uid="{00000000-0005-0000-0000-0000FA000000}"/>
    <cellStyle name="Обычный 2 7" xfId="251" xr:uid="{00000000-0005-0000-0000-0000FB000000}"/>
    <cellStyle name="Обычный 2 8" xfId="252" xr:uid="{00000000-0005-0000-0000-0000FC000000}"/>
    <cellStyle name="Обычный 2 9" xfId="253" xr:uid="{00000000-0005-0000-0000-0000FD000000}"/>
    <cellStyle name="Обычный 2_2604-2010" xfId="254" xr:uid="{00000000-0005-0000-0000-0000FE000000}"/>
    <cellStyle name="Обычный 3" xfId="255" xr:uid="{00000000-0005-0000-0000-0000FF000000}"/>
    <cellStyle name="Обычный 3 10" xfId="256" xr:uid="{00000000-0005-0000-0000-000000010000}"/>
    <cellStyle name="Обычный 3 11" xfId="257" xr:uid="{00000000-0005-0000-0000-000001010000}"/>
    <cellStyle name="Обычный 3 12" xfId="258" xr:uid="{00000000-0005-0000-0000-000002010000}"/>
    <cellStyle name="Обычный 3 13" xfId="259" xr:uid="{00000000-0005-0000-0000-000003010000}"/>
    <cellStyle name="Обычный 3 14" xfId="260" xr:uid="{00000000-0005-0000-0000-000004010000}"/>
    <cellStyle name="Обычный 3 2" xfId="261" xr:uid="{00000000-0005-0000-0000-000005010000}"/>
    <cellStyle name="Обычный 3 3" xfId="262" xr:uid="{00000000-0005-0000-0000-000006010000}"/>
    <cellStyle name="Обычный 3 4" xfId="263" xr:uid="{00000000-0005-0000-0000-000007010000}"/>
    <cellStyle name="Обычный 3 5" xfId="264" xr:uid="{00000000-0005-0000-0000-000008010000}"/>
    <cellStyle name="Обычный 3 6" xfId="265" xr:uid="{00000000-0005-0000-0000-000009010000}"/>
    <cellStyle name="Обычный 3 7" xfId="266" xr:uid="{00000000-0005-0000-0000-00000A010000}"/>
    <cellStyle name="Обычный 3 8" xfId="267" xr:uid="{00000000-0005-0000-0000-00000B010000}"/>
    <cellStyle name="Обычный 3 9" xfId="268" xr:uid="{00000000-0005-0000-0000-00000C010000}"/>
    <cellStyle name="Обычный 3_Дефицит_7 млрд_0608_бс" xfId="269" xr:uid="{00000000-0005-0000-0000-00000D010000}"/>
    <cellStyle name="Обычный 4" xfId="270" xr:uid="{00000000-0005-0000-0000-00000E010000}"/>
    <cellStyle name="Обычный 5" xfId="271" xr:uid="{00000000-0005-0000-0000-00000F010000}"/>
    <cellStyle name="Обычный 5 2" xfId="272" xr:uid="{00000000-0005-0000-0000-000010010000}"/>
    <cellStyle name="Обычный 6" xfId="273" xr:uid="{00000000-0005-0000-0000-000011010000}"/>
    <cellStyle name="Обычный 6 2" xfId="274" xr:uid="{00000000-0005-0000-0000-000012010000}"/>
    <cellStyle name="Обычный 6 3" xfId="275" xr:uid="{00000000-0005-0000-0000-000013010000}"/>
    <cellStyle name="Обычный 6 4" xfId="276" xr:uid="{00000000-0005-0000-0000-000014010000}"/>
    <cellStyle name="Обычный 6_Дефицит_7 млрд_0608_бс" xfId="277" xr:uid="{00000000-0005-0000-0000-000015010000}"/>
    <cellStyle name="Обычный 7" xfId="278" xr:uid="{00000000-0005-0000-0000-000016010000}"/>
    <cellStyle name="Обычный 7 2" xfId="279" xr:uid="{00000000-0005-0000-0000-000017010000}"/>
    <cellStyle name="Обычный 8" xfId="280" xr:uid="{00000000-0005-0000-0000-000018010000}"/>
    <cellStyle name="Обычный 9" xfId="281" xr:uid="{00000000-0005-0000-0000-000019010000}"/>
    <cellStyle name="Обычный 9 2" xfId="282" xr:uid="{00000000-0005-0000-0000-00001A010000}"/>
    <cellStyle name="Плохой 2" xfId="283" xr:uid="{00000000-0005-0000-0000-00001B010000}"/>
    <cellStyle name="Плохой 3" xfId="284" xr:uid="{00000000-0005-0000-0000-00001C010000}"/>
    <cellStyle name="Пояснение 2" xfId="285" xr:uid="{00000000-0005-0000-0000-00001D010000}"/>
    <cellStyle name="Пояснение 3" xfId="286" xr:uid="{00000000-0005-0000-0000-00001E010000}"/>
    <cellStyle name="Примечание 2" xfId="287" xr:uid="{00000000-0005-0000-0000-00001F010000}"/>
    <cellStyle name="Примечание 3" xfId="288" xr:uid="{00000000-0005-0000-0000-000020010000}"/>
    <cellStyle name="Процентный 2" xfId="289" xr:uid="{00000000-0005-0000-0000-000021010000}"/>
    <cellStyle name="Процентный 2 10" xfId="290" xr:uid="{00000000-0005-0000-0000-000022010000}"/>
    <cellStyle name="Процентный 2 11" xfId="291" xr:uid="{00000000-0005-0000-0000-000023010000}"/>
    <cellStyle name="Процентный 2 12" xfId="292" xr:uid="{00000000-0005-0000-0000-000024010000}"/>
    <cellStyle name="Процентный 2 13" xfId="293" xr:uid="{00000000-0005-0000-0000-000025010000}"/>
    <cellStyle name="Процентный 2 14" xfId="294" xr:uid="{00000000-0005-0000-0000-000026010000}"/>
    <cellStyle name="Процентный 2 15" xfId="295" xr:uid="{00000000-0005-0000-0000-000027010000}"/>
    <cellStyle name="Процентный 2 16" xfId="296" xr:uid="{00000000-0005-0000-0000-000028010000}"/>
    <cellStyle name="Процентный 2 2" xfId="297" xr:uid="{00000000-0005-0000-0000-000029010000}"/>
    <cellStyle name="Процентный 2 3" xfId="298" xr:uid="{00000000-0005-0000-0000-00002A010000}"/>
    <cellStyle name="Процентный 2 4" xfId="299" xr:uid="{00000000-0005-0000-0000-00002B010000}"/>
    <cellStyle name="Процентный 2 5" xfId="300" xr:uid="{00000000-0005-0000-0000-00002C010000}"/>
    <cellStyle name="Процентный 2 6" xfId="301" xr:uid="{00000000-0005-0000-0000-00002D010000}"/>
    <cellStyle name="Процентный 2 7" xfId="302" xr:uid="{00000000-0005-0000-0000-00002E010000}"/>
    <cellStyle name="Процентный 2 8" xfId="303" xr:uid="{00000000-0005-0000-0000-00002F010000}"/>
    <cellStyle name="Процентный 2 9" xfId="304" xr:uid="{00000000-0005-0000-0000-000030010000}"/>
    <cellStyle name="Процентный 3" xfId="305" xr:uid="{00000000-0005-0000-0000-000031010000}"/>
    <cellStyle name="Процентный 4" xfId="306" xr:uid="{00000000-0005-0000-0000-000032010000}"/>
    <cellStyle name="Процентный 4 2" xfId="307" xr:uid="{00000000-0005-0000-0000-000033010000}"/>
    <cellStyle name="Связанная ячейка 2" xfId="308" xr:uid="{00000000-0005-0000-0000-000034010000}"/>
    <cellStyle name="Связанная ячейка 3" xfId="309" xr:uid="{00000000-0005-0000-0000-000035010000}"/>
    <cellStyle name="Стиль 1" xfId="310" xr:uid="{00000000-0005-0000-0000-000036010000}"/>
    <cellStyle name="Стиль 1 2" xfId="311" xr:uid="{00000000-0005-0000-0000-000037010000}"/>
    <cellStyle name="Стиль 1 3" xfId="312" xr:uid="{00000000-0005-0000-0000-000038010000}"/>
    <cellStyle name="Стиль 1 4" xfId="313" xr:uid="{00000000-0005-0000-0000-000039010000}"/>
    <cellStyle name="Стиль 1 5" xfId="314" xr:uid="{00000000-0005-0000-0000-00003A010000}"/>
    <cellStyle name="Стиль 1 6" xfId="315" xr:uid="{00000000-0005-0000-0000-00003B010000}"/>
    <cellStyle name="Стиль 1 7" xfId="316" xr:uid="{00000000-0005-0000-0000-00003C010000}"/>
    <cellStyle name="Текст предупреждения 2" xfId="317" xr:uid="{00000000-0005-0000-0000-00003D010000}"/>
    <cellStyle name="Текст предупреждения 3" xfId="318" xr:uid="{00000000-0005-0000-0000-00003E010000}"/>
    <cellStyle name="Тысячи [0]_1.62" xfId="319" xr:uid="{00000000-0005-0000-0000-00003F010000}"/>
    <cellStyle name="Тысячи_1.62" xfId="320" xr:uid="{00000000-0005-0000-0000-000040010000}"/>
    <cellStyle name="Финансовый 2" xfId="321" xr:uid="{00000000-0005-0000-0000-000041010000}"/>
    <cellStyle name="Финансовый 2 10" xfId="322" xr:uid="{00000000-0005-0000-0000-000042010000}"/>
    <cellStyle name="Финансовый 2 11" xfId="323" xr:uid="{00000000-0005-0000-0000-000043010000}"/>
    <cellStyle name="Финансовый 2 12" xfId="324" xr:uid="{00000000-0005-0000-0000-000044010000}"/>
    <cellStyle name="Финансовый 2 13" xfId="325" xr:uid="{00000000-0005-0000-0000-000045010000}"/>
    <cellStyle name="Финансовый 2 14" xfId="326" xr:uid="{00000000-0005-0000-0000-000046010000}"/>
    <cellStyle name="Финансовый 2 15" xfId="327" xr:uid="{00000000-0005-0000-0000-000047010000}"/>
    <cellStyle name="Финансовый 2 16" xfId="328" xr:uid="{00000000-0005-0000-0000-000048010000}"/>
    <cellStyle name="Финансовый 2 17" xfId="329" xr:uid="{00000000-0005-0000-0000-000049010000}"/>
    <cellStyle name="Финансовый 2 2" xfId="330" xr:uid="{00000000-0005-0000-0000-00004A010000}"/>
    <cellStyle name="Финансовый 2 3" xfId="331" xr:uid="{00000000-0005-0000-0000-00004B010000}"/>
    <cellStyle name="Финансовый 2 4" xfId="332" xr:uid="{00000000-0005-0000-0000-00004C010000}"/>
    <cellStyle name="Финансовый 2 5" xfId="333" xr:uid="{00000000-0005-0000-0000-00004D010000}"/>
    <cellStyle name="Финансовый 2 6" xfId="334" xr:uid="{00000000-0005-0000-0000-00004E010000}"/>
    <cellStyle name="Финансовый 2 7" xfId="335" xr:uid="{00000000-0005-0000-0000-00004F010000}"/>
    <cellStyle name="Финансовый 2 8" xfId="336" xr:uid="{00000000-0005-0000-0000-000050010000}"/>
    <cellStyle name="Финансовый 2 9" xfId="337" xr:uid="{00000000-0005-0000-0000-000051010000}"/>
    <cellStyle name="Финансовый 3" xfId="338" xr:uid="{00000000-0005-0000-0000-000052010000}"/>
    <cellStyle name="Финансовый 3 2" xfId="339" xr:uid="{00000000-0005-0000-0000-000053010000}"/>
    <cellStyle name="Финансовый 4" xfId="340" xr:uid="{00000000-0005-0000-0000-000054010000}"/>
    <cellStyle name="Финансовый 4 2" xfId="341" xr:uid="{00000000-0005-0000-0000-000055010000}"/>
    <cellStyle name="Финансовый 4 3" xfId="342" xr:uid="{00000000-0005-0000-0000-000056010000}"/>
    <cellStyle name="Финансовый 5" xfId="343" xr:uid="{00000000-0005-0000-0000-000057010000}"/>
    <cellStyle name="Финансовый 6" xfId="344" xr:uid="{00000000-0005-0000-0000-000058010000}"/>
    <cellStyle name="Финансовый 7" xfId="345" xr:uid="{00000000-0005-0000-0000-000059010000}"/>
    <cellStyle name="Хороший 2" xfId="346" xr:uid="{00000000-0005-0000-0000-00005A010000}"/>
    <cellStyle name="Хороший 3" xfId="347" xr:uid="{00000000-0005-0000-0000-00005B010000}"/>
    <cellStyle name="числовой" xfId="348" xr:uid="{00000000-0005-0000-0000-00005C010000}"/>
    <cellStyle name="Ю" xfId="349" xr:uid="{00000000-0005-0000-0000-00005D010000}"/>
    <cellStyle name="Ю-FreeSet_10" xfId="350" xr:uid="{00000000-0005-0000-0000-00005E010000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i"/>
      <sheetName val="Setup"/>
      <sheetName val="200"/>
      <sheetName val="1993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рік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I307"/>
  <sheetViews>
    <sheetView tabSelected="1" view="pageBreakPreview" zoomScale="57" zoomScaleNormal="100" zoomScaleSheetLayoutView="57" workbookViewId="0">
      <selection activeCell="E115" sqref="E115:E117"/>
    </sheetView>
  </sheetViews>
  <sheetFormatPr defaultRowHeight="20.25"/>
  <cols>
    <col min="1" max="1" width="70.42578125" style="186" customWidth="1"/>
    <col min="2" max="2" width="17.28515625" style="174" customWidth="1"/>
    <col min="3" max="3" width="16.140625" style="174" customWidth="1"/>
    <col min="4" max="4" width="17.7109375" style="174" customWidth="1"/>
    <col min="5" max="5" width="15.7109375" style="186" customWidth="1"/>
    <col min="6" max="6" width="17.140625" style="186" customWidth="1"/>
    <col min="7" max="8" width="17" style="186" customWidth="1"/>
    <col min="9" max="9" width="20.42578125" style="186" customWidth="1"/>
    <col min="10" max="10" width="9.5703125" style="186" customWidth="1"/>
    <col min="11" max="12" width="9.140625" style="186" customWidth="1"/>
    <col min="13" max="13" width="10.5703125" style="186" customWidth="1"/>
    <col min="14" max="16384" width="9.140625" style="186"/>
  </cols>
  <sheetData>
    <row r="1" spans="1:9" ht="120.75" customHeight="1">
      <c r="A1" s="220" t="s">
        <v>330</v>
      </c>
      <c r="B1" s="221"/>
      <c r="C1" s="221"/>
      <c r="D1" s="221"/>
      <c r="E1" s="221"/>
      <c r="F1" s="221"/>
      <c r="G1" s="221"/>
      <c r="H1" s="221"/>
    </row>
    <row r="2" spans="1:9" ht="31.5" customHeight="1">
      <c r="A2" s="221" t="s">
        <v>16</v>
      </c>
      <c r="B2" s="221"/>
      <c r="C2" s="221"/>
      <c r="D2" s="221"/>
      <c r="E2" s="221"/>
      <c r="F2" s="221"/>
      <c r="G2" s="221"/>
      <c r="H2" s="221"/>
    </row>
    <row r="3" spans="1:9" ht="16.5" customHeight="1">
      <c r="B3" s="187"/>
      <c r="D3" s="187"/>
      <c r="E3" s="187"/>
      <c r="F3" s="187"/>
      <c r="G3" s="187"/>
      <c r="H3" s="188" t="s">
        <v>64</v>
      </c>
    </row>
    <row r="4" spans="1:9" ht="40.5" customHeight="1">
      <c r="A4" s="225" t="s">
        <v>22</v>
      </c>
      <c r="B4" s="226" t="s">
        <v>4</v>
      </c>
      <c r="C4" s="226" t="s">
        <v>219</v>
      </c>
      <c r="D4" s="226"/>
      <c r="E4" s="225" t="s">
        <v>333</v>
      </c>
      <c r="F4" s="225"/>
      <c r="G4" s="225"/>
      <c r="H4" s="225"/>
    </row>
    <row r="5" spans="1:9" ht="55.5" customHeight="1">
      <c r="A5" s="225"/>
      <c r="B5" s="226"/>
      <c r="C5" s="49" t="s">
        <v>331</v>
      </c>
      <c r="D5" s="49" t="s">
        <v>332</v>
      </c>
      <c r="E5" s="38" t="s">
        <v>220</v>
      </c>
      <c r="F5" s="38" t="s">
        <v>221</v>
      </c>
      <c r="G5" s="38" t="s">
        <v>222</v>
      </c>
      <c r="H5" s="38" t="s">
        <v>223</v>
      </c>
    </row>
    <row r="6" spans="1:9" ht="24" customHeight="1">
      <c r="A6" s="43">
        <v>1</v>
      </c>
      <c r="B6" s="49">
        <v>2</v>
      </c>
      <c r="C6" s="49">
        <v>3</v>
      </c>
      <c r="D6" s="49">
        <v>4</v>
      </c>
      <c r="E6" s="49">
        <v>5</v>
      </c>
      <c r="F6" s="49">
        <v>6</v>
      </c>
      <c r="G6" s="49">
        <v>7</v>
      </c>
      <c r="H6" s="49">
        <v>8</v>
      </c>
    </row>
    <row r="7" spans="1:9" ht="43.5" customHeight="1">
      <c r="A7" s="227" t="s">
        <v>108</v>
      </c>
      <c r="B7" s="227"/>
      <c r="C7" s="227"/>
      <c r="D7" s="227"/>
      <c r="E7" s="227"/>
      <c r="F7" s="227"/>
      <c r="G7" s="227"/>
      <c r="H7" s="227"/>
    </row>
    <row r="8" spans="1:9" ht="40.5">
      <c r="A8" s="39" t="s">
        <v>224</v>
      </c>
      <c r="B8" s="40">
        <v>1000</v>
      </c>
      <c r="C8" s="41">
        <v>27137.1</v>
      </c>
      <c r="D8" s="41">
        <v>57463.5</v>
      </c>
      <c r="E8" s="41">
        <v>62038.9</v>
      </c>
      <c r="F8" s="41">
        <v>57463.5</v>
      </c>
      <c r="G8" s="41">
        <f>F8-E8</f>
        <v>-4575.4000000000015</v>
      </c>
      <c r="H8" s="41">
        <f>(F8/E8)*100</f>
        <v>92.624949829864818</v>
      </c>
      <c r="I8" s="186" t="s">
        <v>308</v>
      </c>
    </row>
    <row r="9" spans="1:9" ht="50.25" customHeight="1">
      <c r="A9" s="39" t="s">
        <v>75</v>
      </c>
      <c r="B9" s="40">
        <v>1010</v>
      </c>
      <c r="C9" s="41">
        <f>SUM(C10:C14)</f>
        <v>-42714.899999999994</v>
      </c>
      <c r="D9" s="41">
        <f t="shared" ref="D9:F9" si="0">SUM(D10:D14)</f>
        <v>-70320.100000000006</v>
      </c>
      <c r="E9" s="41">
        <f t="shared" si="0"/>
        <v>-64507.1</v>
      </c>
      <c r="F9" s="41">
        <f t="shared" si="0"/>
        <v>-70320.100000000006</v>
      </c>
      <c r="G9" s="41">
        <f t="shared" ref="G9:G43" si="1">F9-E9</f>
        <v>-5813.0000000000073</v>
      </c>
      <c r="H9" s="41">
        <f t="shared" ref="H9:H43" si="2">(F9/E9)*100</f>
        <v>109.01141114699003</v>
      </c>
    </row>
    <row r="10" spans="1:9" ht="27" customHeight="1">
      <c r="A10" s="42" t="s">
        <v>76</v>
      </c>
      <c r="B10" s="43">
        <v>1011</v>
      </c>
      <c r="C10" s="44">
        <v>-17242.2</v>
      </c>
      <c r="D10" s="44">
        <f>F10</f>
        <v>-29049.200000000001</v>
      </c>
      <c r="E10" s="44">
        <v>-20051</v>
      </c>
      <c r="F10" s="44">
        <v>-29049.200000000001</v>
      </c>
      <c r="G10" s="44">
        <f t="shared" si="1"/>
        <v>-8998.2000000000007</v>
      </c>
      <c r="H10" s="44">
        <f t="shared" si="2"/>
        <v>144.87656475986233</v>
      </c>
    </row>
    <row r="11" spans="1:9" ht="27.75" customHeight="1">
      <c r="A11" s="42" t="s">
        <v>1</v>
      </c>
      <c r="B11" s="43">
        <v>1012</v>
      </c>
      <c r="C11" s="44">
        <v>-20932.5</v>
      </c>
      <c r="D11" s="44">
        <f t="shared" ref="D11:D14" si="3">F11</f>
        <v>-33959.9</v>
      </c>
      <c r="E11" s="44">
        <v>-37053.800000000003</v>
      </c>
      <c r="F11" s="44">
        <v>-33959.9</v>
      </c>
      <c r="G11" s="44">
        <f t="shared" si="1"/>
        <v>3093.9000000000015</v>
      </c>
      <c r="H11" s="44">
        <f t="shared" si="2"/>
        <v>91.65024909725858</v>
      </c>
    </row>
    <row r="12" spans="1:9" ht="26.25" customHeight="1">
      <c r="A12" s="42" t="s">
        <v>2</v>
      </c>
      <c r="B12" s="43">
        <v>1013</v>
      </c>
      <c r="C12" s="44">
        <v>-4417.2</v>
      </c>
      <c r="D12" s="44">
        <f t="shared" si="3"/>
        <v>-7306.9</v>
      </c>
      <c r="E12" s="44">
        <v>-7278.1</v>
      </c>
      <c r="F12" s="44">
        <v>-7306.9</v>
      </c>
      <c r="G12" s="44">
        <f t="shared" si="1"/>
        <v>-28.799999999999272</v>
      </c>
      <c r="H12" s="44">
        <f t="shared" si="2"/>
        <v>100.39570767095807</v>
      </c>
    </row>
    <row r="13" spans="1:9" ht="26.25" customHeight="1">
      <c r="A13" s="42" t="s">
        <v>3</v>
      </c>
      <c r="B13" s="43">
        <v>1014</v>
      </c>
      <c r="C13" s="44" t="s">
        <v>25</v>
      </c>
      <c r="D13" s="44" t="str">
        <f t="shared" si="3"/>
        <v>(    )</v>
      </c>
      <c r="E13" s="44" t="s">
        <v>25</v>
      </c>
      <c r="F13" s="44" t="s">
        <v>25</v>
      </c>
      <c r="G13" s="66" t="e">
        <f t="shared" si="1"/>
        <v>#VALUE!</v>
      </c>
      <c r="H13" s="66" t="e">
        <f t="shared" si="2"/>
        <v>#VALUE!</v>
      </c>
    </row>
    <row r="14" spans="1:9" ht="21" customHeight="1">
      <c r="A14" s="42" t="s">
        <v>57</v>
      </c>
      <c r="B14" s="43">
        <v>1015</v>
      </c>
      <c r="C14" s="44">
        <v>-123</v>
      </c>
      <c r="D14" s="44">
        <f t="shared" si="3"/>
        <v>-4.0999999999999996</v>
      </c>
      <c r="E14" s="44">
        <v>-124.2</v>
      </c>
      <c r="F14" s="44">
        <v>-4.0999999999999996</v>
      </c>
      <c r="G14" s="44">
        <f t="shared" si="1"/>
        <v>120.10000000000001</v>
      </c>
      <c r="H14" s="44">
        <f t="shared" si="2"/>
        <v>3.301127214170692</v>
      </c>
    </row>
    <row r="15" spans="1:9" ht="29.25" customHeight="1">
      <c r="A15" s="39" t="s">
        <v>24</v>
      </c>
      <c r="B15" s="43">
        <v>1020</v>
      </c>
      <c r="C15" s="41">
        <f>SUM(C8:C9)</f>
        <v>-15577.799999999996</v>
      </c>
      <c r="D15" s="41">
        <f t="shared" ref="D15:F15" si="4">SUM(D8:D9)</f>
        <v>-12856.600000000006</v>
      </c>
      <c r="E15" s="41">
        <f t="shared" si="4"/>
        <v>-2468.1999999999971</v>
      </c>
      <c r="F15" s="41">
        <f t="shared" si="4"/>
        <v>-12856.600000000006</v>
      </c>
      <c r="G15" s="41">
        <f t="shared" si="1"/>
        <v>-10388.400000000009</v>
      </c>
      <c r="H15" s="41">
        <f t="shared" si="2"/>
        <v>520.88971720282075</v>
      </c>
    </row>
    <row r="16" spans="1:9" ht="26.25" customHeight="1">
      <c r="A16" s="39" t="s">
        <v>98</v>
      </c>
      <c r="B16" s="40">
        <v>1020</v>
      </c>
      <c r="C16" s="41">
        <f>SUM(C17:C21)</f>
        <v>-13509</v>
      </c>
      <c r="D16" s="41">
        <f t="shared" ref="D16:E16" si="5">SUM(D17:D21)</f>
        <v>-16983.7</v>
      </c>
      <c r="E16" s="41">
        <f t="shared" si="5"/>
        <v>-15470.900000000001</v>
      </c>
      <c r="F16" s="41">
        <f>SUM(F17:F21)</f>
        <v>-16983.7</v>
      </c>
      <c r="G16" s="41">
        <f t="shared" si="1"/>
        <v>-1512.7999999999993</v>
      </c>
      <c r="H16" s="41">
        <f t="shared" si="2"/>
        <v>109.77835807871553</v>
      </c>
    </row>
    <row r="17" spans="1:8" ht="23.25" customHeight="1">
      <c r="A17" s="42" t="s">
        <v>76</v>
      </c>
      <c r="B17" s="43">
        <v>1021</v>
      </c>
      <c r="C17" s="44">
        <v>-1198.9000000000001</v>
      </c>
      <c r="D17" s="61">
        <v>-1365.9</v>
      </c>
      <c r="E17" s="44">
        <v>-1687.4</v>
      </c>
      <c r="F17" s="44">
        <v>-1365.9</v>
      </c>
      <c r="G17" s="44">
        <f t="shared" si="1"/>
        <v>321.5</v>
      </c>
      <c r="H17" s="44">
        <f t="shared" si="2"/>
        <v>80.9470190826123</v>
      </c>
    </row>
    <row r="18" spans="1:8" ht="25.5" customHeight="1">
      <c r="A18" s="42" t="s">
        <v>1</v>
      </c>
      <c r="B18" s="43">
        <v>1022</v>
      </c>
      <c r="C18" s="44">
        <v>-4918.6000000000004</v>
      </c>
      <c r="D18" s="61">
        <f t="shared" ref="D18:D20" si="6">F18</f>
        <v>-5408.1</v>
      </c>
      <c r="E18" s="44">
        <v>-5905.6</v>
      </c>
      <c r="F18" s="44">
        <v>-5408.1</v>
      </c>
      <c r="G18" s="44">
        <f t="shared" si="1"/>
        <v>497.5</v>
      </c>
      <c r="H18" s="44">
        <f t="shared" si="2"/>
        <v>91.575792468165801</v>
      </c>
    </row>
    <row r="19" spans="1:8" ht="30" customHeight="1">
      <c r="A19" s="42" t="s">
        <v>2</v>
      </c>
      <c r="B19" s="43">
        <v>1023</v>
      </c>
      <c r="C19" s="44">
        <v>-1046</v>
      </c>
      <c r="D19" s="61">
        <f t="shared" si="6"/>
        <v>-1041</v>
      </c>
      <c r="E19" s="44">
        <v>-1256</v>
      </c>
      <c r="F19" s="44">
        <v>-1041</v>
      </c>
      <c r="G19" s="44">
        <f t="shared" si="1"/>
        <v>215</v>
      </c>
      <c r="H19" s="44">
        <f t="shared" si="2"/>
        <v>82.882165605095537</v>
      </c>
    </row>
    <row r="20" spans="1:8" ht="24.75" customHeight="1">
      <c r="A20" s="42" t="s">
        <v>3</v>
      </c>
      <c r="B20" s="43">
        <v>1024</v>
      </c>
      <c r="C20" s="44">
        <v>-1450.2</v>
      </c>
      <c r="D20" s="61">
        <f t="shared" si="6"/>
        <v>-3048.4</v>
      </c>
      <c r="E20" s="44">
        <v>-1450.2</v>
      </c>
      <c r="F20" s="44">
        <v>-3048.4</v>
      </c>
      <c r="G20" s="44">
        <f t="shared" si="1"/>
        <v>-1598.2</v>
      </c>
      <c r="H20" s="44">
        <f t="shared" si="2"/>
        <v>210.20548889808302</v>
      </c>
    </row>
    <row r="21" spans="1:8" ht="24.75" customHeight="1">
      <c r="A21" s="42" t="s">
        <v>77</v>
      </c>
      <c r="B21" s="43">
        <v>1025</v>
      </c>
      <c r="C21" s="44">
        <v>-4895.3</v>
      </c>
      <c r="D21" s="61">
        <v>-6120.3</v>
      </c>
      <c r="E21" s="44">
        <v>-5171.7</v>
      </c>
      <c r="F21" s="44">
        <v>-6120.3</v>
      </c>
      <c r="G21" s="44">
        <f t="shared" si="1"/>
        <v>-948.60000000000036</v>
      </c>
      <c r="H21" s="44">
        <f t="shared" si="2"/>
        <v>118.34213121410755</v>
      </c>
    </row>
    <row r="22" spans="1:8" ht="27" customHeight="1">
      <c r="A22" s="39" t="s">
        <v>42</v>
      </c>
      <c r="B22" s="40">
        <v>1040</v>
      </c>
      <c r="C22" s="41">
        <f>SUM(C23:C24)</f>
        <v>28129.8</v>
      </c>
      <c r="D22" s="41">
        <f>SUM(D23:D24)</f>
        <v>27234.099999999995</v>
      </c>
      <c r="E22" s="41">
        <f>SUM(E23:E24)</f>
        <v>17211.5</v>
      </c>
      <c r="F22" s="41">
        <f>SUM(F23:F24)</f>
        <v>27234.099999999995</v>
      </c>
      <c r="G22" s="41">
        <f t="shared" si="1"/>
        <v>10022.599999999995</v>
      </c>
      <c r="H22" s="41">
        <f t="shared" si="2"/>
        <v>158.23199604915314</v>
      </c>
    </row>
    <row r="23" spans="1:8" ht="24.75" customHeight="1">
      <c r="A23" s="42" t="s">
        <v>43</v>
      </c>
      <c r="B23" s="43">
        <v>1041</v>
      </c>
      <c r="C23" s="44"/>
      <c r="D23" s="44"/>
      <c r="E23" s="44"/>
      <c r="F23" s="44"/>
      <c r="G23" s="44">
        <f t="shared" si="1"/>
        <v>0</v>
      </c>
      <c r="H23" s="66" t="e">
        <f t="shared" si="2"/>
        <v>#DIV/0!</v>
      </c>
    </row>
    <row r="24" spans="1:8" ht="24.75" customHeight="1">
      <c r="A24" s="42" t="s">
        <v>44</v>
      </c>
      <c r="B24" s="43">
        <v>1042</v>
      </c>
      <c r="C24" s="44">
        <v>28129.8</v>
      </c>
      <c r="D24" s="44">
        <f>F24</f>
        <v>27234.099999999995</v>
      </c>
      <c r="E24" s="44">
        <v>17211.5</v>
      </c>
      <c r="F24" s="44">
        <f>'Розшифровка 1 до Формування'!F11</f>
        <v>27234.099999999995</v>
      </c>
      <c r="G24" s="44">
        <f t="shared" si="1"/>
        <v>10022.599999999995</v>
      </c>
      <c r="H24" s="44">
        <f t="shared" si="2"/>
        <v>158.23199604915314</v>
      </c>
    </row>
    <row r="25" spans="1:8" ht="24.75" customHeight="1">
      <c r="A25" s="39" t="s">
        <v>11</v>
      </c>
      <c r="B25" s="40">
        <v>1030</v>
      </c>
      <c r="C25" s="41">
        <f>SUM(C26:C30)</f>
        <v>-493.20000000000005</v>
      </c>
      <c r="D25" s="41">
        <f t="shared" ref="D25:F25" si="7">SUM(D26:D30)</f>
        <v>-442.2</v>
      </c>
      <c r="E25" s="219">
        <f t="shared" si="7"/>
        <v>-722.6</v>
      </c>
      <c r="F25" s="41">
        <f t="shared" si="7"/>
        <v>-442.2</v>
      </c>
      <c r="G25" s="41">
        <f t="shared" si="1"/>
        <v>280.40000000000003</v>
      </c>
      <c r="H25" s="41">
        <f t="shared" si="2"/>
        <v>61.195682258510928</v>
      </c>
    </row>
    <row r="26" spans="1:8" ht="24.75" customHeight="1">
      <c r="A26" s="42" t="s">
        <v>76</v>
      </c>
      <c r="B26" s="43">
        <v>1031</v>
      </c>
      <c r="C26" s="44">
        <v>0</v>
      </c>
      <c r="D26" s="61" t="str">
        <f>E26</f>
        <v>(    )</v>
      </c>
      <c r="E26" s="44" t="s">
        <v>25</v>
      </c>
      <c r="F26" s="44" t="s">
        <v>25</v>
      </c>
      <c r="G26" s="66" t="e">
        <f t="shared" si="1"/>
        <v>#VALUE!</v>
      </c>
      <c r="H26" s="66" t="e">
        <f t="shared" si="2"/>
        <v>#VALUE!</v>
      </c>
    </row>
    <row r="27" spans="1:8" ht="29.25" customHeight="1">
      <c r="A27" s="42" t="s">
        <v>1</v>
      </c>
      <c r="B27" s="43">
        <v>1032</v>
      </c>
      <c r="C27" s="44">
        <v>-385.6</v>
      </c>
      <c r="D27" s="61">
        <f>F27</f>
        <v>-363.5</v>
      </c>
      <c r="E27" s="44">
        <v>-595</v>
      </c>
      <c r="F27" s="44">
        <v>-363.5</v>
      </c>
      <c r="G27" s="44">
        <f t="shared" si="1"/>
        <v>231.5</v>
      </c>
      <c r="H27" s="44">
        <f t="shared" si="2"/>
        <v>61.092436974789919</v>
      </c>
    </row>
    <row r="28" spans="1:8" ht="27" customHeight="1">
      <c r="A28" s="42" t="s">
        <v>2</v>
      </c>
      <c r="B28" s="43">
        <v>1033</v>
      </c>
      <c r="C28" s="44">
        <v>-83.1</v>
      </c>
      <c r="D28" s="61">
        <f>F28</f>
        <v>-78.7</v>
      </c>
      <c r="E28" s="218">
        <v>-127.6</v>
      </c>
      <c r="F28" s="44">
        <v>-78.7</v>
      </c>
      <c r="G28" s="44">
        <f t="shared" si="1"/>
        <v>48.899999999999991</v>
      </c>
      <c r="H28" s="44">
        <f t="shared" si="2"/>
        <v>61.677115987460816</v>
      </c>
    </row>
    <row r="29" spans="1:8" ht="24.75" customHeight="1">
      <c r="A29" s="42" t="s">
        <v>3</v>
      </c>
      <c r="B29" s="43">
        <v>1034</v>
      </c>
      <c r="C29" s="44" t="s">
        <v>25</v>
      </c>
      <c r="D29" s="61" t="str">
        <f t="shared" ref="D29:D30" si="8">E29</f>
        <v>(    )</v>
      </c>
      <c r="E29" s="44" t="s">
        <v>25</v>
      </c>
      <c r="F29" s="44" t="s">
        <v>25</v>
      </c>
      <c r="G29" s="66" t="e">
        <f t="shared" si="1"/>
        <v>#VALUE!</v>
      </c>
      <c r="H29" s="66" t="e">
        <f t="shared" si="2"/>
        <v>#VALUE!</v>
      </c>
    </row>
    <row r="30" spans="1:8" ht="24.75" customHeight="1">
      <c r="A30" s="42" t="s">
        <v>78</v>
      </c>
      <c r="B30" s="43">
        <v>1035</v>
      </c>
      <c r="C30" s="44">
        <v>-24.5</v>
      </c>
      <c r="D30" s="61" t="str">
        <f t="shared" si="8"/>
        <v>(    )</v>
      </c>
      <c r="E30" s="44" t="s">
        <v>25</v>
      </c>
      <c r="F30" s="44" t="s">
        <v>25</v>
      </c>
      <c r="G30" s="66" t="e">
        <f t="shared" si="1"/>
        <v>#VALUE!</v>
      </c>
      <c r="H30" s="66" t="e">
        <f t="shared" si="2"/>
        <v>#VALUE!</v>
      </c>
    </row>
    <row r="31" spans="1:8" ht="41.25" customHeight="1">
      <c r="A31" s="39" t="s">
        <v>0</v>
      </c>
      <c r="B31" s="43">
        <v>1100</v>
      </c>
      <c r="C31" s="41">
        <f>SUM(C15,C16,C22,C25)</f>
        <v>-1450.1999999999964</v>
      </c>
      <c r="D31" s="41">
        <v>-3048.4</v>
      </c>
      <c r="E31" s="41">
        <v>-1450.2</v>
      </c>
      <c r="F31" s="41">
        <v>-3048.4</v>
      </c>
      <c r="G31" s="41">
        <f t="shared" si="1"/>
        <v>-1598.2</v>
      </c>
      <c r="H31" s="41">
        <f t="shared" si="2"/>
        <v>210.20548889808302</v>
      </c>
    </row>
    <row r="32" spans="1:8" ht="30" customHeight="1">
      <c r="A32" s="39" t="s">
        <v>225</v>
      </c>
      <c r="B32" s="40">
        <v>1130</v>
      </c>
      <c r="C32" s="41"/>
      <c r="D32" s="41"/>
      <c r="E32" s="41"/>
      <c r="F32" s="41"/>
      <c r="G32" s="67">
        <f t="shared" si="1"/>
        <v>0</v>
      </c>
      <c r="H32" s="67" t="e">
        <f t="shared" si="2"/>
        <v>#DIV/0!</v>
      </c>
    </row>
    <row r="33" spans="1:8" ht="27" customHeight="1">
      <c r="A33" s="45" t="s">
        <v>226</v>
      </c>
      <c r="B33" s="40">
        <v>1140</v>
      </c>
      <c r="C33" s="41" t="s">
        <v>25</v>
      </c>
      <c r="D33" s="41" t="s">
        <v>25</v>
      </c>
      <c r="E33" s="44" t="s">
        <v>25</v>
      </c>
      <c r="F33" s="44" t="s">
        <v>25</v>
      </c>
      <c r="G33" s="67" t="e">
        <f t="shared" si="1"/>
        <v>#VALUE!</v>
      </c>
      <c r="H33" s="67" t="e">
        <f t="shared" si="2"/>
        <v>#VALUE!</v>
      </c>
    </row>
    <row r="34" spans="1:8" ht="26.25" customHeight="1">
      <c r="A34" s="39" t="s">
        <v>227</v>
      </c>
      <c r="B34" s="40">
        <v>1150</v>
      </c>
      <c r="C34" s="41">
        <v>1450.2</v>
      </c>
      <c r="D34" s="41">
        <v>3048.4</v>
      </c>
      <c r="E34" s="41">
        <v>1450.2</v>
      </c>
      <c r="F34" s="41">
        <v>3048.4</v>
      </c>
      <c r="G34" s="41">
        <f t="shared" si="1"/>
        <v>1598.2</v>
      </c>
      <c r="H34" s="41">
        <f t="shared" si="2"/>
        <v>210.20548889808302</v>
      </c>
    </row>
    <row r="35" spans="1:8" ht="31.5" customHeight="1">
      <c r="A35" s="39" t="s">
        <v>228</v>
      </c>
      <c r="B35" s="40">
        <v>1160</v>
      </c>
      <c r="C35" s="41" t="s">
        <v>25</v>
      </c>
      <c r="D35" s="41" t="s">
        <v>25</v>
      </c>
      <c r="E35" s="41" t="s">
        <v>25</v>
      </c>
      <c r="F35" s="41" t="s">
        <v>25</v>
      </c>
      <c r="G35" s="67" t="e">
        <f t="shared" si="1"/>
        <v>#VALUE!</v>
      </c>
      <c r="H35" s="67" t="e">
        <f t="shared" si="2"/>
        <v>#VALUE!</v>
      </c>
    </row>
    <row r="36" spans="1:8" ht="27.75" customHeight="1">
      <c r="A36" s="39" t="s">
        <v>14</v>
      </c>
      <c r="B36" s="40">
        <v>1170</v>
      </c>
      <c r="C36" s="41">
        <f>SUM(C31, C32:C35)</f>
        <v>3.637978807091713E-12</v>
      </c>
      <c r="D36" s="41">
        <f>SUM(D31, D32:D35)</f>
        <v>0</v>
      </c>
      <c r="E36" s="41">
        <f>SUM(E31, E32:E35)</f>
        <v>0</v>
      </c>
      <c r="F36" s="41">
        <f>SUM(F31, F32:F35)</f>
        <v>0</v>
      </c>
      <c r="G36" s="41">
        <f t="shared" si="1"/>
        <v>0</v>
      </c>
      <c r="H36" s="67" t="e">
        <f t="shared" si="2"/>
        <v>#DIV/0!</v>
      </c>
    </row>
    <row r="37" spans="1:8" ht="24.95" customHeight="1">
      <c r="A37" s="45" t="s">
        <v>27</v>
      </c>
      <c r="B37" s="43">
        <v>1180</v>
      </c>
      <c r="C37" s="44" t="s">
        <v>25</v>
      </c>
      <c r="D37" s="44" t="s">
        <v>25</v>
      </c>
      <c r="E37" s="44" t="s">
        <v>25</v>
      </c>
      <c r="F37" s="44" t="s">
        <v>25</v>
      </c>
      <c r="G37" s="66" t="e">
        <f t="shared" si="1"/>
        <v>#VALUE!</v>
      </c>
      <c r="H37" s="66" t="e">
        <f t="shared" si="2"/>
        <v>#VALUE!</v>
      </c>
    </row>
    <row r="38" spans="1:8" ht="33" customHeight="1">
      <c r="A38" s="45" t="s">
        <v>28</v>
      </c>
      <c r="B38" s="43">
        <v>1181</v>
      </c>
      <c r="C38" s="44"/>
      <c r="D38" s="44"/>
      <c r="E38" s="44"/>
      <c r="F38" s="44"/>
      <c r="G38" s="41">
        <f t="shared" si="1"/>
        <v>0</v>
      </c>
      <c r="H38" s="66" t="e">
        <f t="shared" si="2"/>
        <v>#DIV/0!</v>
      </c>
    </row>
    <row r="39" spans="1:8" ht="32.25" customHeight="1">
      <c r="A39" s="39" t="s">
        <v>53</v>
      </c>
      <c r="B39" s="43">
        <v>1200</v>
      </c>
      <c r="C39" s="41">
        <f>SUM(C36:C38)</f>
        <v>3.637978807091713E-12</v>
      </c>
      <c r="D39" s="41">
        <f>SUM(D36:D38)</f>
        <v>0</v>
      </c>
      <c r="E39" s="41">
        <f>SUM(E36:E38)</f>
        <v>0</v>
      </c>
      <c r="F39" s="41">
        <f>SUM(F36:F38)</f>
        <v>0</v>
      </c>
      <c r="G39" s="41">
        <f t="shared" si="1"/>
        <v>0</v>
      </c>
      <c r="H39" s="67" t="e">
        <f t="shared" si="2"/>
        <v>#DIV/0!</v>
      </c>
    </row>
    <row r="40" spans="1:8" ht="28.5" customHeight="1">
      <c r="A40" s="45" t="s">
        <v>54</v>
      </c>
      <c r="B40" s="43">
        <v>1201</v>
      </c>
      <c r="C40" s="44"/>
      <c r="D40" s="44"/>
      <c r="E40" s="44"/>
      <c r="F40" s="44"/>
      <c r="G40" s="44">
        <f t="shared" si="1"/>
        <v>0</v>
      </c>
      <c r="H40" s="66" t="e">
        <f t="shared" si="2"/>
        <v>#DIV/0!</v>
      </c>
    </row>
    <row r="41" spans="1:8" ht="28.5" customHeight="1">
      <c r="A41" s="45" t="s">
        <v>55</v>
      </c>
      <c r="B41" s="43">
        <v>1202</v>
      </c>
      <c r="C41" s="44" t="s">
        <v>25</v>
      </c>
      <c r="D41" s="44" t="s">
        <v>25</v>
      </c>
      <c r="E41" s="44" t="s">
        <v>25</v>
      </c>
      <c r="F41" s="44" t="s">
        <v>25</v>
      </c>
      <c r="G41" s="66" t="e">
        <f t="shared" si="1"/>
        <v>#VALUE!</v>
      </c>
      <c r="H41" s="66" t="e">
        <f t="shared" si="2"/>
        <v>#VALUE!</v>
      </c>
    </row>
    <row r="42" spans="1:8" ht="29.25" customHeight="1">
      <c r="A42" s="39" t="s">
        <v>122</v>
      </c>
      <c r="B42" s="40">
        <v>1210</v>
      </c>
      <c r="C42" s="41">
        <f>SUM(C8,C22,C32,C34,C38)</f>
        <v>56717.099999999991</v>
      </c>
      <c r="D42" s="41">
        <f t="shared" ref="D42:F42" si="9">SUM(D8,D22,D32,D34,D38)</f>
        <v>87745.999999999985</v>
      </c>
      <c r="E42" s="41">
        <f>SUM(E8,E22,E32,E34,E38)</f>
        <v>80700.599999999991</v>
      </c>
      <c r="F42" s="41">
        <f t="shared" si="9"/>
        <v>87745.999999999985</v>
      </c>
      <c r="G42" s="41">
        <f t="shared" si="1"/>
        <v>7045.3999999999942</v>
      </c>
      <c r="H42" s="41">
        <f t="shared" si="2"/>
        <v>108.73029444638578</v>
      </c>
    </row>
    <row r="43" spans="1:8" ht="29.25" customHeight="1">
      <c r="A43" s="39" t="s">
        <v>123</v>
      </c>
      <c r="B43" s="40">
        <v>1220</v>
      </c>
      <c r="C43" s="41">
        <f>SUM(C9,C16,C25,C33,C35,C37)</f>
        <v>-56717.099999999991</v>
      </c>
      <c r="D43" s="41">
        <f t="shared" ref="D43:F43" si="10">SUM(D9,D16,D25,D33,D35,D37)</f>
        <v>-87746</v>
      </c>
      <c r="E43" s="41">
        <f>SUM(E9,E16,E25,E33,E35,E37)</f>
        <v>-80700.600000000006</v>
      </c>
      <c r="F43" s="41">
        <f t="shared" si="10"/>
        <v>-87746</v>
      </c>
      <c r="G43" s="41">
        <f t="shared" si="1"/>
        <v>-7045.3999999999942</v>
      </c>
      <c r="H43" s="41">
        <f t="shared" si="2"/>
        <v>108.73029444638578</v>
      </c>
    </row>
    <row r="44" spans="1:8" ht="30" customHeight="1">
      <c r="A44" s="189" t="s">
        <v>18</v>
      </c>
      <c r="B44" s="48"/>
      <c r="C44" s="41"/>
      <c r="D44" s="41"/>
      <c r="E44" s="44"/>
      <c r="F44" s="41"/>
      <c r="G44" s="190"/>
      <c r="H44" s="190"/>
    </row>
    <row r="45" spans="1:8" ht="30" customHeight="1">
      <c r="A45" s="42" t="s">
        <v>63</v>
      </c>
      <c r="B45" s="49">
        <v>9000</v>
      </c>
      <c r="C45" s="44">
        <v>18441.099999999999</v>
      </c>
      <c r="D45" s="44">
        <v>30415.1</v>
      </c>
      <c r="E45" s="44">
        <v>21738.400000000001</v>
      </c>
      <c r="F45" s="44">
        <v>30415.1</v>
      </c>
      <c r="G45" s="44">
        <f t="shared" ref="G45:G50" si="11">F45-E45</f>
        <v>8676.6999999999971</v>
      </c>
      <c r="H45" s="44">
        <f t="shared" ref="H45:H50" si="12">(F45/E45)*100</f>
        <v>139.91416111581347</v>
      </c>
    </row>
    <row r="46" spans="1:8" ht="30.75" customHeight="1">
      <c r="A46" s="42" t="s">
        <v>1</v>
      </c>
      <c r="B46" s="49">
        <v>9010</v>
      </c>
      <c r="C46" s="44">
        <v>26236.7</v>
      </c>
      <c r="D46" s="44">
        <v>39731.5</v>
      </c>
      <c r="E46" s="44">
        <v>43554.400000000001</v>
      </c>
      <c r="F46" s="44">
        <v>39731.5</v>
      </c>
      <c r="G46" s="44">
        <f t="shared" si="11"/>
        <v>-3822.9000000000015</v>
      </c>
      <c r="H46" s="44">
        <f t="shared" si="12"/>
        <v>91.222700806347916</v>
      </c>
    </row>
    <row r="47" spans="1:8" ht="37.5" customHeight="1">
      <c r="A47" s="42" t="s">
        <v>2</v>
      </c>
      <c r="B47" s="49">
        <v>9020</v>
      </c>
      <c r="C47" s="44">
        <v>5546.3</v>
      </c>
      <c r="D47" s="44">
        <v>8426.6</v>
      </c>
      <c r="E47" s="44">
        <v>8661.7000000000007</v>
      </c>
      <c r="F47" s="44">
        <v>8426.6</v>
      </c>
      <c r="G47" s="44">
        <f t="shared" si="11"/>
        <v>-235.10000000000036</v>
      </c>
      <c r="H47" s="44">
        <f t="shared" si="12"/>
        <v>97.285752219541195</v>
      </c>
    </row>
    <row r="48" spans="1:8" ht="27.75" customHeight="1">
      <c r="A48" s="42" t="s">
        <v>3</v>
      </c>
      <c r="B48" s="49">
        <v>9030</v>
      </c>
      <c r="C48" s="44">
        <v>1450.2</v>
      </c>
      <c r="D48" s="44">
        <v>3048.4</v>
      </c>
      <c r="E48" s="44">
        <v>1450.2</v>
      </c>
      <c r="F48" s="44">
        <v>3048.4</v>
      </c>
      <c r="G48" s="44">
        <f t="shared" si="11"/>
        <v>1598.2</v>
      </c>
      <c r="H48" s="44">
        <f t="shared" si="12"/>
        <v>210.20548889808302</v>
      </c>
    </row>
    <row r="49" spans="1:9" ht="27.75" customHeight="1">
      <c r="A49" s="42" t="s">
        <v>5</v>
      </c>
      <c r="B49" s="49">
        <v>9040</v>
      </c>
      <c r="C49" s="44">
        <v>5042.8</v>
      </c>
      <c r="D49" s="44">
        <v>6124.4</v>
      </c>
      <c r="E49" s="44">
        <v>5295.9</v>
      </c>
      <c r="F49" s="44">
        <v>6124.4</v>
      </c>
      <c r="G49" s="44">
        <f t="shared" si="11"/>
        <v>828.5</v>
      </c>
      <c r="H49" s="44">
        <f t="shared" si="12"/>
        <v>115.64417757132877</v>
      </c>
    </row>
    <row r="50" spans="1:9" ht="28.5" customHeight="1">
      <c r="A50" s="189" t="s">
        <v>8</v>
      </c>
      <c r="B50" s="48">
        <v>9050</v>
      </c>
      <c r="C50" s="41">
        <f>SUM(C45:C49)</f>
        <v>56717.100000000006</v>
      </c>
      <c r="D50" s="41">
        <f t="shared" ref="D50" si="13">SUM(D45:D49)</f>
        <v>87746</v>
      </c>
      <c r="E50" s="41">
        <f t="shared" ref="E50:F50" si="14">SUM(E45:E49)</f>
        <v>80700.599999999991</v>
      </c>
      <c r="F50" s="41">
        <f t="shared" si="14"/>
        <v>87746</v>
      </c>
      <c r="G50" s="41">
        <f t="shared" si="11"/>
        <v>7045.4000000000087</v>
      </c>
      <c r="H50" s="41">
        <f t="shared" si="12"/>
        <v>108.73029444638578</v>
      </c>
    </row>
    <row r="51" spans="1:9" ht="27.75" customHeight="1">
      <c r="A51" s="222" t="s">
        <v>109</v>
      </c>
      <c r="B51" s="222"/>
      <c r="C51" s="222"/>
      <c r="D51" s="222"/>
      <c r="E51" s="222"/>
      <c r="F51" s="222"/>
      <c r="G51" s="222"/>
      <c r="H51" s="222"/>
    </row>
    <row r="52" spans="1:9" ht="63.75" customHeight="1">
      <c r="A52" s="46" t="s">
        <v>229</v>
      </c>
      <c r="B52" s="40">
        <v>2110</v>
      </c>
      <c r="C52" s="41">
        <f>SUM(C53:C56)</f>
        <v>-393.6</v>
      </c>
      <c r="D52" s="41">
        <f t="shared" ref="D52:F52" si="15">SUM(D53:D56)</f>
        <v>-591</v>
      </c>
      <c r="E52" s="41">
        <f t="shared" si="15"/>
        <v>-653.29999999999995</v>
      </c>
      <c r="F52" s="41">
        <f t="shared" si="15"/>
        <v>-591</v>
      </c>
      <c r="G52" s="41">
        <f>F52-F52</f>
        <v>0</v>
      </c>
      <c r="H52" s="41">
        <f>(F52/E52)*100</f>
        <v>90.463799173427219</v>
      </c>
      <c r="I52" s="186" t="s">
        <v>309</v>
      </c>
    </row>
    <row r="53" spans="1:9" ht="40.5" customHeight="1">
      <c r="A53" s="42" t="s">
        <v>60</v>
      </c>
      <c r="B53" s="43">
        <v>2111</v>
      </c>
      <c r="C53" s="44" t="s">
        <v>25</v>
      </c>
      <c r="D53" s="44" t="s">
        <v>25</v>
      </c>
      <c r="E53" s="44" t="s">
        <v>25</v>
      </c>
      <c r="F53" s="44" t="s">
        <v>25</v>
      </c>
      <c r="G53" s="66" t="e">
        <f t="shared" ref="G53:G68" si="16">F53-F53</f>
        <v>#VALUE!</v>
      </c>
      <c r="H53" s="66" t="e">
        <f t="shared" ref="H53:H68" si="17">(F53/E53)*100</f>
        <v>#VALUE!</v>
      </c>
    </row>
    <row r="54" spans="1:9" ht="45" customHeight="1">
      <c r="A54" s="191" t="s">
        <v>61</v>
      </c>
      <c r="B54" s="43">
        <v>2112</v>
      </c>
      <c r="C54" s="44" t="s">
        <v>25</v>
      </c>
      <c r="D54" s="44" t="s">
        <v>25</v>
      </c>
      <c r="E54" s="44" t="s">
        <v>25</v>
      </c>
      <c r="F54" s="44" t="s">
        <v>25</v>
      </c>
      <c r="G54" s="66" t="e">
        <f t="shared" si="16"/>
        <v>#VALUE!</v>
      </c>
      <c r="H54" s="66" t="e">
        <f t="shared" si="17"/>
        <v>#VALUE!</v>
      </c>
    </row>
    <row r="55" spans="1:9" ht="29.25" customHeight="1">
      <c r="A55" s="42" t="s">
        <v>68</v>
      </c>
      <c r="B55" s="43">
        <v>2113</v>
      </c>
      <c r="C55" s="44">
        <v>-393.6</v>
      </c>
      <c r="D55" s="44">
        <f>F55</f>
        <v>-591</v>
      </c>
      <c r="E55" s="44">
        <v>-653.29999999999995</v>
      </c>
      <c r="F55" s="44">
        <v>-591</v>
      </c>
      <c r="G55" s="44">
        <f t="shared" si="16"/>
        <v>0</v>
      </c>
      <c r="H55" s="44">
        <f t="shared" si="17"/>
        <v>90.463799173427219</v>
      </c>
    </row>
    <row r="56" spans="1:9" ht="33" customHeight="1">
      <c r="A56" s="42" t="s">
        <v>48</v>
      </c>
      <c r="B56" s="43">
        <v>2114</v>
      </c>
      <c r="C56" s="44" t="s">
        <v>25</v>
      </c>
      <c r="D56" s="44" t="str">
        <f t="shared" ref="D56:D67" si="18">F56</f>
        <v>(    )</v>
      </c>
      <c r="E56" s="44" t="s">
        <v>25</v>
      </c>
      <c r="F56" s="44" t="s">
        <v>25</v>
      </c>
      <c r="G56" s="66" t="e">
        <f t="shared" si="16"/>
        <v>#VALUE!</v>
      </c>
      <c r="H56" s="66" t="e">
        <f t="shared" si="17"/>
        <v>#VALUE!</v>
      </c>
    </row>
    <row r="57" spans="1:9" ht="42.75" customHeight="1">
      <c r="A57" s="47" t="s">
        <v>65</v>
      </c>
      <c r="B57" s="48">
        <v>2120</v>
      </c>
      <c r="C57" s="41">
        <f>SUM(C58:C63)</f>
        <v>-4722.6000000000004</v>
      </c>
      <c r="D57" s="44">
        <f t="shared" si="18"/>
        <v>-7091.7</v>
      </c>
      <c r="E57" s="41">
        <f>SUM(E58:E63)</f>
        <v>-7839.8</v>
      </c>
      <c r="F57" s="41">
        <f>SUM(F58:F63)</f>
        <v>-7091.7</v>
      </c>
      <c r="G57" s="41">
        <f t="shared" si="16"/>
        <v>0</v>
      </c>
      <c r="H57" s="41">
        <f t="shared" si="17"/>
        <v>90.457664736345308</v>
      </c>
    </row>
    <row r="58" spans="1:9" ht="30" customHeight="1">
      <c r="A58" s="191" t="s">
        <v>45</v>
      </c>
      <c r="B58" s="49"/>
      <c r="C58" s="44" t="s">
        <v>25</v>
      </c>
      <c r="D58" s="44" t="str">
        <f t="shared" si="18"/>
        <v>(    )</v>
      </c>
      <c r="E58" s="44" t="s">
        <v>25</v>
      </c>
      <c r="F58" s="44" t="s">
        <v>25</v>
      </c>
      <c r="G58" s="66" t="e">
        <f t="shared" si="16"/>
        <v>#VALUE!</v>
      </c>
      <c r="H58" s="66" t="e">
        <f t="shared" si="17"/>
        <v>#VALUE!</v>
      </c>
    </row>
    <row r="59" spans="1:9" ht="36" customHeight="1">
      <c r="A59" s="42" t="s">
        <v>13</v>
      </c>
      <c r="B59" s="49">
        <v>2122</v>
      </c>
      <c r="C59" s="44">
        <v>-4722.6000000000004</v>
      </c>
      <c r="D59" s="44">
        <f t="shared" si="18"/>
        <v>-7091.7</v>
      </c>
      <c r="E59" s="44">
        <v>-7839.8</v>
      </c>
      <c r="F59" s="44">
        <v>-7091.7</v>
      </c>
      <c r="G59" s="44">
        <f t="shared" si="16"/>
        <v>0</v>
      </c>
      <c r="H59" s="44">
        <f t="shared" si="17"/>
        <v>90.457664736345308</v>
      </c>
    </row>
    <row r="60" spans="1:9" ht="27.75" customHeight="1">
      <c r="A60" s="42" t="s">
        <v>51</v>
      </c>
      <c r="B60" s="49">
        <v>2123</v>
      </c>
      <c r="C60" s="44" t="s">
        <v>25</v>
      </c>
      <c r="D60" s="44" t="str">
        <f t="shared" si="18"/>
        <v>(    )</v>
      </c>
      <c r="E60" s="44" t="s">
        <v>25</v>
      </c>
      <c r="F60" s="44" t="s">
        <v>25</v>
      </c>
      <c r="G60" s="66" t="e">
        <f t="shared" si="16"/>
        <v>#VALUE!</v>
      </c>
      <c r="H60" s="66" t="e">
        <f t="shared" si="17"/>
        <v>#VALUE!</v>
      </c>
    </row>
    <row r="61" spans="1:9" ht="39" customHeight="1">
      <c r="A61" s="42" t="s">
        <v>52</v>
      </c>
      <c r="B61" s="49">
        <v>2124</v>
      </c>
      <c r="C61" s="44" t="s">
        <v>25</v>
      </c>
      <c r="D61" s="44" t="str">
        <f t="shared" si="18"/>
        <v>(    )</v>
      </c>
      <c r="E61" s="44" t="s">
        <v>25</v>
      </c>
      <c r="F61" s="44" t="s">
        <v>25</v>
      </c>
      <c r="G61" s="66" t="e">
        <f t="shared" si="16"/>
        <v>#VALUE!</v>
      </c>
      <c r="H61" s="66" t="e">
        <f t="shared" si="17"/>
        <v>#VALUE!</v>
      </c>
    </row>
    <row r="62" spans="1:9" ht="60" customHeight="1">
      <c r="A62" s="42" t="s">
        <v>124</v>
      </c>
      <c r="B62" s="49">
        <v>2125</v>
      </c>
      <c r="C62" s="44" t="s">
        <v>25</v>
      </c>
      <c r="D62" s="44" t="str">
        <f t="shared" si="18"/>
        <v>(    )</v>
      </c>
      <c r="E62" s="44" t="s">
        <v>25</v>
      </c>
      <c r="F62" s="44" t="s">
        <v>25</v>
      </c>
      <c r="G62" s="66" t="e">
        <f t="shared" si="16"/>
        <v>#VALUE!</v>
      </c>
      <c r="H62" s="66" t="e">
        <f t="shared" si="17"/>
        <v>#VALUE!</v>
      </c>
    </row>
    <row r="63" spans="1:9" ht="27.75" customHeight="1">
      <c r="A63" s="42" t="s">
        <v>48</v>
      </c>
      <c r="B63" s="49">
        <v>2126</v>
      </c>
      <c r="C63" s="44" t="s">
        <v>25</v>
      </c>
      <c r="D63" s="44" t="str">
        <f t="shared" si="18"/>
        <v>(    )</v>
      </c>
      <c r="E63" s="44" t="s">
        <v>25</v>
      </c>
      <c r="F63" s="44" t="s">
        <v>25</v>
      </c>
      <c r="G63" s="66" t="e">
        <f t="shared" si="16"/>
        <v>#VALUE!</v>
      </c>
      <c r="H63" s="66" t="e">
        <f t="shared" si="17"/>
        <v>#VALUE!</v>
      </c>
    </row>
    <row r="64" spans="1:9" ht="37.5" customHeight="1">
      <c r="A64" s="46" t="s">
        <v>66</v>
      </c>
      <c r="B64" s="48">
        <v>2130</v>
      </c>
      <c r="C64" s="41">
        <f>SUM(C65:C67)</f>
        <v>-5815</v>
      </c>
      <c r="D64" s="41">
        <f t="shared" si="18"/>
        <v>-8716.6</v>
      </c>
      <c r="E64" s="41">
        <f t="shared" ref="E64:F64" si="19">SUM(E65:E67)</f>
        <v>-8930.4000000000015</v>
      </c>
      <c r="F64" s="41">
        <f t="shared" si="19"/>
        <v>-8716.6</v>
      </c>
      <c r="G64" s="41">
        <f t="shared" si="16"/>
        <v>0</v>
      </c>
      <c r="H64" s="41">
        <f t="shared" si="17"/>
        <v>97.605930305473436</v>
      </c>
    </row>
    <row r="65" spans="1:8" ht="35.25" customHeight="1">
      <c r="A65" s="42" t="s">
        <v>49</v>
      </c>
      <c r="B65" s="49">
        <v>2131</v>
      </c>
      <c r="C65" s="44" t="s">
        <v>25</v>
      </c>
      <c r="D65" s="44" t="str">
        <f t="shared" si="18"/>
        <v>(    )</v>
      </c>
      <c r="E65" s="44" t="s">
        <v>25</v>
      </c>
      <c r="F65" s="44" t="s">
        <v>25</v>
      </c>
      <c r="G65" s="66" t="e">
        <f t="shared" si="16"/>
        <v>#VALUE!</v>
      </c>
      <c r="H65" s="66" t="e">
        <f t="shared" si="17"/>
        <v>#VALUE!</v>
      </c>
    </row>
    <row r="66" spans="1:8" ht="43.5" customHeight="1">
      <c r="A66" s="42" t="s">
        <v>50</v>
      </c>
      <c r="B66" s="49">
        <v>2132</v>
      </c>
      <c r="C66" s="44">
        <v>-5546.3</v>
      </c>
      <c r="D66" s="44">
        <v>-8426.6</v>
      </c>
      <c r="E66" s="44">
        <v>-8661.7000000000007</v>
      </c>
      <c r="F66" s="44">
        <v>-8426.6</v>
      </c>
      <c r="G66" s="44">
        <f t="shared" si="16"/>
        <v>0</v>
      </c>
      <c r="H66" s="44">
        <f t="shared" si="17"/>
        <v>97.285752219541195</v>
      </c>
    </row>
    <row r="67" spans="1:8" ht="37.5" customHeight="1">
      <c r="A67" s="42" t="s">
        <v>230</v>
      </c>
      <c r="B67" s="49">
        <v>2133</v>
      </c>
      <c r="C67" s="44">
        <v>-268.7</v>
      </c>
      <c r="D67" s="44">
        <f t="shared" si="18"/>
        <v>-290</v>
      </c>
      <c r="E67" s="44">
        <v>-268.7</v>
      </c>
      <c r="F67" s="44">
        <v>-290</v>
      </c>
      <c r="G67" s="44">
        <f t="shared" si="16"/>
        <v>0</v>
      </c>
      <c r="H67" s="44">
        <f t="shared" si="17"/>
        <v>107.92705619650167</v>
      </c>
    </row>
    <row r="68" spans="1:8" ht="45" customHeight="1">
      <c r="A68" s="47" t="s">
        <v>62</v>
      </c>
      <c r="B68" s="48">
        <v>2200</v>
      </c>
      <c r="C68" s="41">
        <f>SUM(C52+C57+C64)</f>
        <v>-10931.2</v>
      </c>
      <c r="D68" s="41">
        <f>SUM(D52+D57+D64)</f>
        <v>-16399.3</v>
      </c>
      <c r="E68" s="41">
        <f>SUM(E52+E57+E64)</f>
        <v>-17423.5</v>
      </c>
      <c r="F68" s="41">
        <f>SUM(F52+F57+F64)</f>
        <v>-16399.3</v>
      </c>
      <c r="G68" s="41">
        <f t="shared" si="16"/>
        <v>0</v>
      </c>
      <c r="H68" s="41">
        <f t="shared" si="17"/>
        <v>94.121732143369584</v>
      </c>
    </row>
    <row r="69" spans="1:8" ht="45" customHeight="1">
      <c r="A69" s="222" t="s">
        <v>416</v>
      </c>
      <c r="B69" s="222"/>
      <c r="C69" s="222"/>
      <c r="D69" s="222"/>
      <c r="E69" s="222"/>
      <c r="F69" s="222"/>
      <c r="G69" s="222"/>
      <c r="H69" s="222"/>
    </row>
    <row r="70" spans="1:8" ht="45" customHeight="1">
      <c r="A70" s="373" t="s">
        <v>399</v>
      </c>
      <c r="B70" s="48"/>
      <c r="C70" s="50"/>
      <c r="D70" s="50"/>
      <c r="E70" s="50"/>
      <c r="F70" s="50"/>
      <c r="G70" s="50"/>
      <c r="H70" s="50"/>
    </row>
    <row r="71" spans="1:8" ht="45" customHeight="1">
      <c r="A71" s="39" t="s">
        <v>417</v>
      </c>
      <c r="B71" s="40">
        <v>3000</v>
      </c>
      <c r="C71" s="50">
        <f>SUM(C72:C75)</f>
        <v>55354.899999999994</v>
      </c>
      <c r="D71" s="50">
        <f t="shared" ref="D71:F71" si="20">SUM(D72:D75)</f>
        <v>84697.600000000006</v>
      </c>
      <c r="E71" s="50">
        <f t="shared" si="20"/>
        <v>79338.399999999994</v>
      </c>
      <c r="F71" s="50">
        <f t="shared" si="20"/>
        <v>84697.600000000006</v>
      </c>
      <c r="G71" s="50">
        <f>F71-E71</f>
        <v>5359.2000000000116</v>
      </c>
      <c r="H71" s="50"/>
    </row>
    <row r="72" spans="1:8" ht="45" customHeight="1">
      <c r="A72" s="45" t="s">
        <v>401</v>
      </c>
      <c r="B72" s="43">
        <v>3010</v>
      </c>
      <c r="C72" s="51">
        <v>27137.1</v>
      </c>
      <c r="D72" s="51">
        <v>57463.5</v>
      </c>
      <c r="E72" s="51">
        <v>62038.9</v>
      </c>
      <c r="F72" s="51">
        <v>57463.5</v>
      </c>
      <c r="G72" s="51"/>
      <c r="H72" s="51"/>
    </row>
    <row r="73" spans="1:8" ht="45" customHeight="1">
      <c r="A73" s="45" t="s">
        <v>418</v>
      </c>
      <c r="B73" s="43">
        <v>3020</v>
      </c>
      <c r="C73" s="51">
        <v>26385.1</v>
      </c>
      <c r="D73" s="51">
        <v>22318.1</v>
      </c>
      <c r="E73" s="51">
        <v>15818.5</v>
      </c>
      <c r="F73" s="51">
        <v>22318.1</v>
      </c>
      <c r="G73" s="51"/>
      <c r="H73" s="51"/>
    </row>
    <row r="74" spans="1:8" ht="45" customHeight="1">
      <c r="A74" s="42" t="s">
        <v>69</v>
      </c>
      <c r="B74" s="43">
        <v>3030</v>
      </c>
      <c r="C74" s="51">
        <v>88</v>
      </c>
      <c r="D74" s="51">
        <v>165.7</v>
      </c>
      <c r="E74" s="51">
        <v>88</v>
      </c>
      <c r="F74" s="51">
        <v>165.7</v>
      </c>
      <c r="G74" s="51"/>
      <c r="H74" s="51"/>
    </row>
    <row r="75" spans="1:8" ht="45" customHeight="1">
      <c r="A75" s="42" t="s">
        <v>419</v>
      </c>
      <c r="B75" s="43">
        <v>3040</v>
      </c>
      <c r="C75" s="51">
        <v>1744.7</v>
      </c>
      <c r="D75" s="51">
        <v>4750.3</v>
      </c>
      <c r="E75" s="51">
        <v>1393</v>
      </c>
      <c r="F75" s="51">
        <v>4750.3</v>
      </c>
      <c r="G75" s="51"/>
      <c r="H75" s="51"/>
    </row>
    <row r="76" spans="1:8" ht="45" customHeight="1">
      <c r="A76" s="39" t="s">
        <v>420</v>
      </c>
      <c r="B76" s="40">
        <v>3100</v>
      </c>
      <c r="C76" s="50">
        <f t="shared" ref="C76" si="21">SUM(C77:C79,C87,C88)</f>
        <v>-46177.899999999994</v>
      </c>
      <c r="D76" s="50">
        <f t="shared" ref="D76:F76" si="22">SUM(D77:D79,D87,D88)</f>
        <v>-64435.600000000006</v>
      </c>
      <c r="E76" s="50">
        <f t="shared" si="22"/>
        <v>-86835.9</v>
      </c>
      <c r="F76" s="50">
        <f t="shared" si="22"/>
        <v>-64435.600000000006</v>
      </c>
      <c r="G76" s="50">
        <f t="shared" ref="G72:G89" si="23">F76-E76</f>
        <v>22400.299999999988</v>
      </c>
      <c r="H76" s="50"/>
    </row>
    <row r="77" spans="1:8" ht="45" customHeight="1">
      <c r="A77" s="42" t="s">
        <v>421</v>
      </c>
      <c r="B77" s="43">
        <v>3110</v>
      </c>
      <c r="C77" s="51">
        <v>-14394.9</v>
      </c>
      <c r="D77" s="51">
        <v>-15963.2</v>
      </c>
      <c r="E77" s="374">
        <v>-34619.800000000003</v>
      </c>
      <c r="F77" s="51">
        <v>-15963.2</v>
      </c>
      <c r="G77" s="51">
        <f t="shared" si="23"/>
        <v>18656.600000000002</v>
      </c>
      <c r="H77" s="51"/>
    </row>
    <row r="78" spans="1:8" ht="45" customHeight="1">
      <c r="A78" s="42" t="s">
        <v>422</v>
      </c>
      <c r="B78" s="43">
        <v>3120</v>
      </c>
      <c r="C78" s="51">
        <v>-20851.8</v>
      </c>
      <c r="D78" s="51">
        <v>-31387.8</v>
      </c>
      <c r="E78" s="374">
        <v>-34792.6</v>
      </c>
      <c r="F78" s="51">
        <v>-31387.8</v>
      </c>
      <c r="G78" s="51">
        <f t="shared" si="23"/>
        <v>3404.7999999999993</v>
      </c>
      <c r="H78" s="51"/>
    </row>
    <row r="79" spans="1:8" ht="45" customHeight="1">
      <c r="A79" s="375" t="s">
        <v>423</v>
      </c>
      <c r="B79" s="376">
        <v>3130</v>
      </c>
      <c r="C79" s="374">
        <f>SUM(C80:C86)</f>
        <v>-10662.5</v>
      </c>
      <c r="D79" s="374">
        <f t="shared" ref="D79:G79" si="24">SUM(D80:D86)</f>
        <v>-16607.8</v>
      </c>
      <c r="E79" s="374">
        <f t="shared" si="24"/>
        <v>-17154.800000000003</v>
      </c>
      <c r="F79" s="374">
        <f t="shared" si="24"/>
        <v>-16607.8</v>
      </c>
      <c r="G79" s="374">
        <f t="shared" si="24"/>
        <v>547.00000000000136</v>
      </c>
      <c r="H79" s="374"/>
    </row>
    <row r="80" spans="1:8" ht="45" customHeight="1">
      <c r="A80" s="42" t="s">
        <v>45</v>
      </c>
      <c r="B80" s="43">
        <v>3131</v>
      </c>
      <c r="C80" s="51">
        <f t="shared" ref="C80:D88" si="25">D80</f>
        <v>0</v>
      </c>
      <c r="D80" s="51">
        <f t="shared" si="25"/>
        <v>0</v>
      </c>
      <c r="E80" s="50"/>
      <c r="F80" s="374">
        <v>0</v>
      </c>
      <c r="G80" s="51">
        <f t="shared" si="23"/>
        <v>0</v>
      </c>
      <c r="H80" s="51"/>
    </row>
    <row r="81" spans="1:8" ht="45" customHeight="1">
      <c r="A81" s="42" t="s">
        <v>424</v>
      </c>
      <c r="B81" s="43">
        <v>3132</v>
      </c>
      <c r="C81" s="51">
        <f t="shared" si="25"/>
        <v>0</v>
      </c>
      <c r="D81" s="51">
        <f t="shared" si="25"/>
        <v>0</v>
      </c>
      <c r="E81" s="50"/>
      <c r="F81" s="374">
        <v>0</v>
      </c>
      <c r="G81" s="51">
        <f t="shared" si="23"/>
        <v>0</v>
      </c>
      <c r="H81" s="51"/>
    </row>
    <row r="82" spans="1:8" ht="45" customHeight="1">
      <c r="A82" s="42" t="s">
        <v>13</v>
      </c>
      <c r="B82" s="43">
        <v>3133</v>
      </c>
      <c r="C82" s="51">
        <v>-4722.6000000000004</v>
      </c>
      <c r="D82" s="51">
        <v>-7151.7</v>
      </c>
      <c r="E82" s="51">
        <v>-7839.8</v>
      </c>
      <c r="F82" s="51">
        <v>-7151.7</v>
      </c>
      <c r="G82" s="51">
        <f t="shared" si="23"/>
        <v>688.10000000000036</v>
      </c>
      <c r="H82" s="51"/>
    </row>
    <row r="83" spans="1:8" ht="45" customHeight="1">
      <c r="A83" s="42" t="s">
        <v>51</v>
      </c>
      <c r="B83" s="43">
        <v>3134</v>
      </c>
      <c r="C83" s="51">
        <f t="shared" si="25"/>
        <v>0</v>
      </c>
      <c r="D83" s="51">
        <f t="shared" si="25"/>
        <v>0</v>
      </c>
      <c r="E83" s="51"/>
      <c r="F83" s="51">
        <v>0</v>
      </c>
      <c r="G83" s="51">
        <f t="shared" si="23"/>
        <v>0</v>
      </c>
      <c r="H83" s="51"/>
    </row>
    <row r="84" spans="1:8" ht="45" customHeight="1">
      <c r="A84" s="42" t="s">
        <v>52</v>
      </c>
      <c r="B84" s="43">
        <v>3135</v>
      </c>
      <c r="C84" s="51">
        <f t="shared" si="25"/>
        <v>0</v>
      </c>
      <c r="D84" s="51">
        <f t="shared" si="25"/>
        <v>0</v>
      </c>
      <c r="E84" s="51"/>
      <c r="F84" s="51">
        <v>0</v>
      </c>
      <c r="G84" s="51">
        <f t="shared" si="23"/>
        <v>0</v>
      </c>
      <c r="H84" s="51"/>
    </row>
    <row r="85" spans="1:8" ht="45" customHeight="1">
      <c r="A85" s="42" t="s">
        <v>68</v>
      </c>
      <c r="B85" s="43">
        <v>3136</v>
      </c>
      <c r="C85" s="51">
        <v>-393.6</v>
      </c>
      <c r="D85" s="51">
        <v>-715.2</v>
      </c>
      <c r="E85" s="51">
        <v>-653.29999999999995</v>
      </c>
      <c r="F85" s="51">
        <v>-715.2</v>
      </c>
      <c r="G85" s="51">
        <f t="shared" si="23"/>
        <v>-61.900000000000091</v>
      </c>
      <c r="H85" s="51"/>
    </row>
    <row r="86" spans="1:8" ht="45" customHeight="1">
      <c r="A86" s="42" t="s">
        <v>425</v>
      </c>
      <c r="B86" s="43">
        <v>3137</v>
      </c>
      <c r="C86" s="51">
        <v>-5546.3</v>
      </c>
      <c r="D86" s="51">
        <v>-8740.9</v>
      </c>
      <c r="E86" s="51">
        <v>-8661.7000000000007</v>
      </c>
      <c r="F86" s="51">
        <v>-8740.9</v>
      </c>
      <c r="G86" s="51">
        <f t="shared" si="23"/>
        <v>-79.199999999998909</v>
      </c>
      <c r="H86" s="51"/>
    </row>
    <row r="87" spans="1:8" ht="45" customHeight="1">
      <c r="A87" s="42" t="s">
        <v>426</v>
      </c>
      <c r="B87" s="43">
        <v>3138</v>
      </c>
      <c r="C87" s="51">
        <v>-268.7</v>
      </c>
      <c r="D87" s="51">
        <v>-476.8</v>
      </c>
      <c r="E87" s="51">
        <v>-268.7</v>
      </c>
      <c r="F87" s="51">
        <v>-476.8</v>
      </c>
      <c r="G87" s="51">
        <f t="shared" si="23"/>
        <v>-208.10000000000002</v>
      </c>
      <c r="H87" s="51"/>
    </row>
    <row r="88" spans="1:8" ht="45" customHeight="1">
      <c r="A88" s="45" t="s">
        <v>57</v>
      </c>
      <c r="B88" s="43">
        <v>3139</v>
      </c>
      <c r="C88" s="51"/>
      <c r="D88" s="51">
        <f t="shared" si="25"/>
        <v>0</v>
      </c>
      <c r="E88" s="51"/>
      <c r="F88" s="374">
        <f t="shared" ref="F88" si="26">E88</f>
        <v>0</v>
      </c>
      <c r="G88" s="50">
        <f t="shared" si="23"/>
        <v>0</v>
      </c>
      <c r="H88" s="51"/>
    </row>
    <row r="89" spans="1:8" ht="45" customHeight="1">
      <c r="A89" s="47" t="s">
        <v>427</v>
      </c>
      <c r="B89" s="48">
        <v>3160</v>
      </c>
      <c r="C89" s="50">
        <f>SUM(C71,C76)</f>
        <v>9177</v>
      </c>
      <c r="D89" s="50">
        <f>SUM(D71,D76)</f>
        <v>20262</v>
      </c>
      <c r="E89" s="50">
        <f>SUM(E71,E76)</f>
        <v>-7497.5</v>
      </c>
      <c r="F89" s="50">
        <f>SUM(F71,F76)</f>
        <v>20262</v>
      </c>
      <c r="G89" s="50">
        <f t="shared" si="23"/>
        <v>27759.5</v>
      </c>
      <c r="H89" s="50"/>
    </row>
    <row r="90" spans="1:8" ht="45" customHeight="1">
      <c r="A90" s="373" t="s">
        <v>409</v>
      </c>
      <c r="B90" s="49"/>
      <c r="C90" s="51"/>
      <c r="D90" s="51"/>
      <c r="E90" s="51"/>
      <c r="F90" s="51"/>
      <c r="G90" s="50"/>
      <c r="H90" s="50"/>
    </row>
    <row r="91" spans="1:8" ht="45" customHeight="1">
      <c r="A91" s="47" t="s">
        <v>428</v>
      </c>
      <c r="B91" s="48">
        <v>3200</v>
      </c>
      <c r="C91" s="50">
        <f t="shared" ref="C91:E91" si="27">C92</f>
        <v>12708.4</v>
      </c>
      <c r="D91" s="50">
        <f t="shared" si="27"/>
        <v>12886</v>
      </c>
      <c r="E91" s="50">
        <f t="shared" si="27"/>
        <v>5258.2</v>
      </c>
      <c r="F91" s="50">
        <v>12708.4</v>
      </c>
      <c r="G91" s="50">
        <f t="shared" ref="G91:G117" si="28">F91-E91</f>
        <v>7450.2</v>
      </c>
      <c r="H91" s="50"/>
    </row>
    <row r="92" spans="1:8" ht="45" customHeight="1">
      <c r="A92" s="377" t="s">
        <v>429</v>
      </c>
      <c r="B92" s="49">
        <v>3210</v>
      </c>
      <c r="C92" s="51">
        <v>12708.4</v>
      </c>
      <c r="D92" s="51">
        <v>12886</v>
      </c>
      <c r="E92" s="51">
        <v>5258.2</v>
      </c>
      <c r="F92" s="51">
        <v>12708.4</v>
      </c>
      <c r="G92" s="51">
        <f t="shared" si="28"/>
        <v>7450.2</v>
      </c>
      <c r="H92" s="51"/>
    </row>
    <row r="93" spans="1:8" ht="45" customHeight="1">
      <c r="A93" s="47" t="s">
        <v>410</v>
      </c>
      <c r="B93" s="48">
        <v>3255</v>
      </c>
      <c r="C93" s="50">
        <f t="shared" ref="C93:E93" si="29">SUM(C94,C101)</f>
        <v>-12708.4</v>
      </c>
      <c r="D93" s="50">
        <f t="shared" si="29"/>
        <v>-12886</v>
      </c>
      <c r="E93" s="50">
        <f t="shared" si="29"/>
        <v>-5258.2</v>
      </c>
      <c r="F93" s="50">
        <v>-12708.4</v>
      </c>
      <c r="G93" s="50">
        <f t="shared" si="28"/>
        <v>-7450.2</v>
      </c>
      <c r="H93" s="50"/>
    </row>
    <row r="94" spans="1:8" ht="45" customHeight="1">
      <c r="A94" s="375" t="s">
        <v>411</v>
      </c>
      <c r="B94" s="378">
        <v>3260</v>
      </c>
      <c r="C94" s="374">
        <v>-12708.4</v>
      </c>
      <c r="D94" s="374">
        <v>-12886</v>
      </c>
      <c r="E94" s="374">
        <v>-5258.2</v>
      </c>
      <c r="F94" s="374">
        <v>-12886</v>
      </c>
      <c r="G94" s="374">
        <f t="shared" si="28"/>
        <v>-7627.8</v>
      </c>
      <c r="H94" s="374"/>
    </row>
    <row r="95" spans="1:8" ht="45" customHeight="1">
      <c r="A95" s="42" t="s">
        <v>70</v>
      </c>
      <c r="B95" s="49">
        <v>3265</v>
      </c>
      <c r="C95" s="51"/>
      <c r="D95" s="51"/>
      <c r="E95" s="51"/>
      <c r="F95" s="51"/>
      <c r="G95" s="51">
        <f t="shared" si="28"/>
        <v>0</v>
      </c>
      <c r="H95" s="51"/>
    </row>
    <row r="96" spans="1:8" ht="45" customHeight="1">
      <c r="A96" s="42" t="s">
        <v>231</v>
      </c>
      <c r="B96" s="49">
        <v>3266</v>
      </c>
      <c r="C96" s="51">
        <v>-8936.9</v>
      </c>
      <c r="D96" s="51">
        <v>-10683.2</v>
      </c>
      <c r="E96" s="51">
        <v>-3000</v>
      </c>
      <c r="F96" s="51">
        <v>-10683.2</v>
      </c>
      <c r="G96" s="51">
        <f t="shared" si="28"/>
        <v>-7683.2000000000007</v>
      </c>
      <c r="H96" s="51"/>
    </row>
    <row r="97" spans="1:8" ht="45" customHeight="1">
      <c r="A97" s="42" t="s">
        <v>430</v>
      </c>
      <c r="B97" s="49">
        <v>3267</v>
      </c>
      <c r="C97" s="51"/>
      <c r="D97" s="51"/>
      <c r="E97" s="51"/>
      <c r="F97" s="51"/>
      <c r="G97" s="51">
        <f t="shared" si="28"/>
        <v>0</v>
      </c>
      <c r="H97" s="51"/>
    </row>
    <row r="98" spans="1:8" ht="45" customHeight="1">
      <c r="A98" s="42" t="s">
        <v>232</v>
      </c>
      <c r="B98" s="49">
        <v>3268</v>
      </c>
      <c r="C98" s="51"/>
      <c r="D98" s="51"/>
      <c r="E98" s="51"/>
      <c r="F98" s="51"/>
      <c r="G98" s="51">
        <f t="shared" si="28"/>
        <v>0</v>
      </c>
      <c r="H98" s="51"/>
    </row>
    <row r="99" spans="1:8" ht="45" customHeight="1">
      <c r="A99" s="42" t="s">
        <v>71</v>
      </c>
      <c r="B99" s="49">
        <v>3269</v>
      </c>
      <c r="C99" s="51"/>
      <c r="D99" s="51"/>
      <c r="E99" s="51"/>
      <c r="F99" s="51"/>
      <c r="G99" s="51">
        <f t="shared" si="28"/>
        <v>0</v>
      </c>
      <c r="H99" s="51"/>
    </row>
    <row r="100" spans="1:8" ht="45" customHeight="1">
      <c r="A100" s="42" t="s">
        <v>72</v>
      </c>
      <c r="B100" s="49">
        <v>3270</v>
      </c>
      <c r="C100" s="51">
        <v>-3771.5</v>
      </c>
      <c r="D100" s="51">
        <v>-2202.8000000000002</v>
      </c>
      <c r="E100" s="51">
        <v>-2258.1999999999998</v>
      </c>
      <c r="F100" s="51">
        <v>-2202.8000000000002</v>
      </c>
      <c r="G100" s="51">
        <f t="shared" si="28"/>
        <v>55.399999999999636</v>
      </c>
      <c r="H100" s="51"/>
    </row>
    <row r="101" spans="1:8" ht="45" customHeight="1">
      <c r="A101" s="42" t="s">
        <v>57</v>
      </c>
      <c r="B101" s="49">
        <v>3280</v>
      </c>
      <c r="C101" s="51"/>
      <c r="D101" s="51"/>
      <c r="E101" s="51"/>
      <c r="F101" s="51"/>
      <c r="G101" s="50">
        <f t="shared" si="28"/>
        <v>0</v>
      </c>
      <c r="H101" s="51"/>
    </row>
    <row r="102" spans="1:8" ht="45" customHeight="1">
      <c r="A102" s="189" t="s">
        <v>431</v>
      </c>
      <c r="B102" s="48">
        <v>3295</v>
      </c>
      <c r="C102" s="50"/>
      <c r="D102" s="50">
        <f t="shared" ref="D102:E102" si="30">SUM(D91,D93)</f>
        <v>0</v>
      </c>
      <c r="E102" s="50">
        <f t="shared" si="30"/>
        <v>0</v>
      </c>
      <c r="F102" s="50">
        <v>0</v>
      </c>
      <c r="G102" s="50">
        <f t="shared" si="28"/>
        <v>0</v>
      </c>
      <c r="H102" s="50"/>
    </row>
    <row r="103" spans="1:8" ht="45" customHeight="1">
      <c r="A103" s="48" t="s">
        <v>432</v>
      </c>
      <c r="B103" s="48"/>
      <c r="C103" s="50"/>
      <c r="D103" s="50"/>
      <c r="E103" s="50"/>
      <c r="F103" s="50"/>
      <c r="G103" s="50"/>
      <c r="H103" s="50"/>
    </row>
    <row r="104" spans="1:8" ht="45" customHeight="1">
      <c r="A104" s="189" t="s">
        <v>433</v>
      </c>
      <c r="B104" s="48">
        <v>3300</v>
      </c>
      <c r="C104" s="50"/>
      <c r="D104" s="50">
        <f t="shared" ref="D104:E104" si="31">SUM(D105:D108)</f>
        <v>0</v>
      </c>
      <c r="E104" s="50">
        <f t="shared" si="31"/>
        <v>0</v>
      </c>
      <c r="F104" s="50">
        <v>0</v>
      </c>
      <c r="G104" s="50">
        <f t="shared" si="28"/>
        <v>0</v>
      </c>
      <c r="H104" s="50"/>
    </row>
    <row r="105" spans="1:8" ht="45" customHeight="1">
      <c r="A105" s="42" t="s">
        <v>434</v>
      </c>
      <c r="B105" s="49">
        <v>3310</v>
      </c>
      <c r="C105" s="51"/>
      <c r="D105" s="51"/>
      <c r="E105" s="51"/>
      <c r="F105" s="51"/>
      <c r="G105" s="50">
        <f t="shared" si="28"/>
        <v>0</v>
      </c>
      <c r="H105" s="51"/>
    </row>
    <row r="106" spans="1:8" ht="45" customHeight="1">
      <c r="A106" s="42" t="s">
        <v>435</v>
      </c>
      <c r="B106" s="49">
        <v>3320</v>
      </c>
      <c r="C106" s="51"/>
      <c r="D106" s="51"/>
      <c r="E106" s="51"/>
      <c r="F106" s="51"/>
      <c r="G106" s="50">
        <f t="shared" si="28"/>
        <v>0</v>
      </c>
      <c r="H106" s="51"/>
    </row>
    <row r="107" spans="1:8" ht="45" customHeight="1">
      <c r="A107" s="42" t="s">
        <v>436</v>
      </c>
      <c r="B107" s="49">
        <v>3330</v>
      </c>
      <c r="C107" s="51"/>
      <c r="D107" s="51"/>
      <c r="E107" s="51"/>
      <c r="F107" s="51"/>
      <c r="G107" s="50">
        <f t="shared" si="28"/>
        <v>0</v>
      </c>
      <c r="H107" s="51"/>
    </row>
    <row r="108" spans="1:8" ht="45" customHeight="1">
      <c r="A108" s="42" t="s">
        <v>419</v>
      </c>
      <c r="B108" s="49">
        <v>3340</v>
      </c>
      <c r="C108" s="51"/>
      <c r="D108" s="51"/>
      <c r="E108" s="51"/>
      <c r="F108" s="51"/>
      <c r="G108" s="50">
        <f t="shared" si="28"/>
        <v>0</v>
      </c>
      <c r="H108" s="51"/>
    </row>
    <row r="109" spans="1:8" ht="45" customHeight="1">
      <c r="A109" s="189" t="s">
        <v>437</v>
      </c>
      <c r="B109" s="48">
        <v>3345</v>
      </c>
      <c r="C109" s="50">
        <f>SUM(C110:C113)</f>
        <v>0</v>
      </c>
      <c r="D109" s="50">
        <f t="shared" ref="D109:E109" si="32">SUM(D110:D113)</f>
        <v>0</v>
      </c>
      <c r="E109" s="50">
        <f t="shared" si="32"/>
        <v>0</v>
      </c>
      <c r="F109" s="50">
        <v>0</v>
      </c>
      <c r="G109" s="50">
        <f t="shared" si="28"/>
        <v>0</v>
      </c>
      <c r="H109" s="50"/>
    </row>
    <row r="110" spans="1:8" ht="45" customHeight="1">
      <c r="A110" s="42" t="s">
        <v>438</v>
      </c>
      <c r="B110" s="49">
        <v>3350</v>
      </c>
      <c r="C110" s="50"/>
      <c r="D110" s="50"/>
      <c r="E110" s="50"/>
      <c r="F110" s="50"/>
      <c r="G110" s="50">
        <f t="shared" si="28"/>
        <v>0</v>
      </c>
      <c r="H110" s="51"/>
    </row>
    <row r="111" spans="1:8" ht="45" customHeight="1">
      <c r="A111" s="42" t="s">
        <v>439</v>
      </c>
      <c r="B111" s="49">
        <v>3355</v>
      </c>
      <c r="C111" s="50"/>
      <c r="D111" s="50"/>
      <c r="E111" s="50"/>
      <c r="F111" s="50"/>
      <c r="G111" s="50">
        <f t="shared" si="28"/>
        <v>0</v>
      </c>
      <c r="H111" s="51"/>
    </row>
    <row r="112" spans="1:8" ht="45" customHeight="1">
      <c r="A112" s="42" t="s">
        <v>440</v>
      </c>
      <c r="B112" s="49">
        <v>3360</v>
      </c>
      <c r="C112" s="50"/>
      <c r="D112" s="50"/>
      <c r="E112" s="50"/>
      <c r="F112" s="50"/>
      <c r="G112" s="50">
        <f t="shared" si="28"/>
        <v>0</v>
      </c>
      <c r="H112" s="51"/>
    </row>
    <row r="113" spans="1:8" ht="45" customHeight="1">
      <c r="A113" s="42" t="s">
        <v>57</v>
      </c>
      <c r="B113" s="49">
        <v>3365</v>
      </c>
      <c r="C113" s="50"/>
      <c r="D113" s="50"/>
      <c r="E113" s="50"/>
      <c r="F113" s="50"/>
      <c r="G113" s="50">
        <f t="shared" si="28"/>
        <v>0</v>
      </c>
      <c r="H113" s="51"/>
    </row>
    <row r="114" spans="1:8" ht="45" customHeight="1">
      <c r="A114" s="189" t="s">
        <v>441</v>
      </c>
      <c r="B114" s="48">
        <v>3370</v>
      </c>
      <c r="C114" s="50">
        <f>SUM(C104,C109)</f>
        <v>0</v>
      </c>
      <c r="D114" s="50">
        <f t="shared" ref="D114:E114" si="33">SUM(D104,D109)</f>
        <v>0</v>
      </c>
      <c r="E114" s="50">
        <f t="shared" si="33"/>
        <v>0</v>
      </c>
      <c r="F114" s="50">
        <v>0</v>
      </c>
      <c r="G114" s="50">
        <f t="shared" si="28"/>
        <v>0</v>
      </c>
      <c r="H114" s="50"/>
    </row>
    <row r="115" spans="1:8" ht="45" customHeight="1">
      <c r="A115" s="189" t="s">
        <v>442</v>
      </c>
      <c r="B115" s="48">
        <v>3400</v>
      </c>
      <c r="C115" s="50">
        <f t="shared" ref="C115:D115" si="34">SUM(C89,C102,C114)</f>
        <v>9177</v>
      </c>
      <c r="D115" s="50">
        <f t="shared" si="34"/>
        <v>20262</v>
      </c>
      <c r="E115" s="50">
        <f t="shared" ref="E115" si="35">SUM(E89,E102,E114)</f>
        <v>-7497.5</v>
      </c>
      <c r="F115" s="50">
        <f t="shared" ref="F115" si="36">SUM(F89,F102,F114)</f>
        <v>20262</v>
      </c>
      <c r="G115" s="50">
        <f t="shared" si="28"/>
        <v>27759.5</v>
      </c>
      <c r="H115" s="50"/>
    </row>
    <row r="116" spans="1:8" ht="45" customHeight="1">
      <c r="A116" s="42" t="s">
        <v>443</v>
      </c>
      <c r="B116" s="49">
        <v>3405</v>
      </c>
      <c r="C116" s="50">
        <v>90.9</v>
      </c>
      <c r="D116" s="50">
        <v>9267.9</v>
      </c>
      <c r="E116" s="50">
        <v>9267.9</v>
      </c>
      <c r="F116" s="50">
        <v>9267.9</v>
      </c>
      <c r="G116" s="50">
        <f t="shared" si="28"/>
        <v>0</v>
      </c>
      <c r="H116" s="51"/>
    </row>
    <row r="117" spans="1:8" ht="45" customHeight="1">
      <c r="A117" s="189" t="s">
        <v>444</v>
      </c>
      <c r="B117" s="48">
        <v>3415</v>
      </c>
      <c r="C117" s="50">
        <f>SUM(C116,C115)</f>
        <v>9267.9</v>
      </c>
      <c r="D117" s="50">
        <f>SUM(D116,D115)</f>
        <v>29529.9</v>
      </c>
      <c r="E117" s="50">
        <f>SUM(E116,E115)</f>
        <v>1770.3999999999996</v>
      </c>
      <c r="F117" s="50">
        <f>SUM(F116,F115)</f>
        <v>29529.9</v>
      </c>
      <c r="G117" s="50">
        <f t="shared" si="28"/>
        <v>27759.5</v>
      </c>
      <c r="H117" s="50"/>
    </row>
    <row r="118" spans="1:8" ht="39.75" customHeight="1">
      <c r="A118" s="223" t="s">
        <v>110</v>
      </c>
      <c r="B118" s="224"/>
      <c r="C118" s="224"/>
      <c r="D118" s="224"/>
      <c r="E118" s="224"/>
      <c r="F118" s="224"/>
      <c r="G118" s="224"/>
      <c r="H118" s="224"/>
    </row>
    <row r="119" spans="1:8" ht="39" customHeight="1">
      <c r="A119" s="52" t="s">
        <v>17</v>
      </c>
      <c r="B119" s="40">
        <v>4000</v>
      </c>
      <c r="C119" s="41">
        <f>SUM(C120:C126)</f>
        <v>-12708.4</v>
      </c>
      <c r="D119" s="41">
        <f>SUM(D120:D126)</f>
        <v>-12886</v>
      </c>
      <c r="E119" s="41">
        <f>SUM(E120:E126)</f>
        <v>-5258.2</v>
      </c>
      <c r="F119" s="41">
        <f>SUM(F120:F126)</f>
        <v>-12886</v>
      </c>
      <c r="G119" s="41">
        <f>F119-E119</f>
        <v>-7627.8</v>
      </c>
      <c r="H119" s="41">
        <f>(F119/E119)*100</f>
        <v>245.06485108972652</v>
      </c>
    </row>
    <row r="120" spans="1:8" s="192" customFormat="1" ht="32.25" customHeight="1">
      <c r="A120" s="53" t="s">
        <v>70</v>
      </c>
      <c r="B120" s="43">
        <v>4010</v>
      </c>
      <c r="C120" s="44" t="s">
        <v>25</v>
      </c>
      <c r="D120" s="44" t="s">
        <v>25</v>
      </c>
      <c r="E120" s="44" t="s">
        <v>25</v>
      </c>
      <c r="F120" s="44" t="s">
        <v>25</v>
      </c>
      <c r="G120" s="66" t="e">
        <f t="shared" ref="G120:G126" si="37">F120-E120</f>
        <v>#VALUE!</v>
      </c>
      <c r="H120" s="66" t="e">
        <f t="shared" ref="H120:H126" si="38">(F120/E120)*100</f>
        <v>#VALUE!</v>
      </c>
    </row>
    <row r="121" spans="1:8" ht="51" customHeight="1">
      <c r="A121" s="54" t="s">
        <v>231</v>
      </c>
      <c r="B121" s="43">
        <v>4020</v>
      </c>
      <c r="C121" s="44">
        <v>-8936.9</v>
      </c>
      <c r="D121" s="44">
        <v>-10683.2</v>
      </c>
      <c r="E121" s="44">
        <v>-3000</v>
      </c>
      <c r="F121" s="44">
        <v>-10683.2</v>
      </c>
      <c r="G121" s="44">
        <f t="shared" si="37"/>
        <v>-7683.2000000000007</v>
      </c>
      <c r="H121" s="44">
        <f t="shared" si="38"/>
        <v>356.10666666666668</v>
      </c>
    </row>
    <row r="122" spans="1:8" ht="45" customHeight="1">
      <c r="A122" s="54" t="s">
        <v>79</v>
      </c>
      <c r="B122" s="43">
        <v>4030</v>
      </c>
      <c r="C122" s="44" t="s">
        <v>25</v>
      </c>
      <c r="D122" s="44" t="s">
        <v>25</v>
      </c>
      <c r="E122" s="44" t="s">
        <v>25</v>
      </c>
      <c r="F122" s="44" t="s">
        <v>25</v>
      </c>
      <c r="G122" s="66" t="e">
        <f t="shared" si="37"/>
        <v>#VALUE!</v>
      </c>
      <c r="H122" s="66" t="e">
        <f t="shared" si="38"/>
        <v>#VALUE!</v>
      </c>
    </row>
    <row r="123" spans="1:8" ht="47.25" customHeight="1">
      <c r="A123" s="54" t="s">
        <v>232</v>
      </c>
      <c r="B123" s="43">
        <v>4040</v>
      </c>
      <c r="C123" s="44" t="s">
        <v>25</v>
      </c>
      <c r="D123" s="44" t="s">
        <v>25</v>
      </c>
      <c r="E123" s="44" t="s">
        <v>25</v>
      </c>
      <c r="F123" s="44" t="s">
        <v>25</v>
      </c>
      <c r="G123" s="66" t="e">
        <f t="shared" si="37"/>
        <v>#VALUE!</v>
      </c>
      <c r="H123" s="66" t="e">
        <f t="shared" si="38"/>
        <v>#VALUE!</v>
      </c>
    </row>
    <row r="124" spans="1:8" ht="47.25" customHeight="1">
      <c r="A124" s="54" t="s">
        <v>71</v>
      </c>
      <c r="B124" s="43">
        <v>4050</v>
      </c>
      <c r="C124" s="44" t="s">
        <v>25</v>
      </c>
      <c r="D124" s="44" t="s">
        <v>25</v>
      </c>
      <c r="E124" s="44" t="s">
        <v>25</v>
      </c>
      <c r="F124" s="44" t="s">
        <v>25</v>
      </c>
      <c r="G124" s="66" t="e">
        <f t="shared" si="37"/>
        <v>#VALUE!</v>
      </c>
      <c r="H124" s="66" t="e">
        <f t="shared" si="38"/>
        <v>#VALUE!</v>
      </c>
    </row>
    <row r="125" spans="1:8" ht="33" customHeight="1">
      <c r="A125" s="54" t="s">
        <v>72</v>
      </c>
      <c r="B125" s="43">
        <v>4060</v>
      </c>
      <c r="C125" s="44">
        <v>-3771.5</v>
      </c>
      <c r="D125" s="44">
        <v>-2202.8000000000002</v>
      </c>
      <c r="E125" s="44">
        <v>-2258.1999999999998</v>
      </c>
      <c r="F125" s="44">
        <v>-2202.8000000000002</v>
      </c>
      <c r="G125" s="44">
        <f t="shared" si="37"/>
        <v>55.399999999999636</v>
      </c>
      <c r="H125" s="44"/>
    </row>
    <row r="126" spans="1:8" ht="35.25" customHeight="1" thickBot="1">
      <c r="A126" s="55" t="s">
        <v>57</v>
      </c>
      <c r="B126" s="56">
        <v>4070</v>
      </c>
      <c r="C126" s="44" t="s">
        <v>25</v>
      </c>
      <c r="D126" s="44" t="s">
        <v>25</v>
      </c>
      <c r="E126" s="44" t="s">
        <v>25</v>
      </c>
      <c r="F126" s="44" t="s">
        <v>25</v>
      </c>
      <c r="G126" s="66" t="e">
        <f t="shared" si="37"/>
        <v>#VALUE!</v>
      </c>
      <c r="H126" s="66" t="e">
        <f t="shared" si="38"/>
        <v>#VALUE!</v>
      </c>
    </row>
    <row r="127" spans="1:8" ht="30.75" customHeight="1">
      <c r="A127" s="222" t="s">
        <v>111</v>
      </c>
      <c r="B127" s="222"/>
      <c r="C127" s="222"/>
      <c r="D127" s="222"/>
      <c r="E127" s="222"/>
      <c r="F127" s="222"/>
      <c r="G127" s="222"/>
      <c r="H127" s="222"/>
    </row>
    <row r="128" spans="1:8" ht="47.25" customHeight="1">
      <c r="A128" s="39" t="s">
        <v>46</v>
      </c>
      <c r="B128" s="40" t="s">
        <v>29</v>
      </c>
      <c r="C128" s="41">
        <f>SUM(C129:C131)</f>
        <v>0</v>
      </c>
      <c r="D128" s="41">
        <f t="shared" ref="D128:F128" si="39">SUM(D129:D131)</f>
        <v>0</v>
      </c>
      <c r="E128" s="41">
        <f t="shared" si="39"/>
        <v>0</v>
      </c>
      <c r="F128" s="41">
        <f t="shared" si="39"/>
        <v>0</v>
      </c>
      <c r="G128" s="41">
        <f>F128-E128</f>
        <v>0</v>
      </c>
      <c r="H128" s="41"/>
    </row>
    <row r="129" spans="1:9" ht="33" customHeight="1">
      <c r="A129" s="45" t="s">
        <v>80</v>
      </c>
      <c r="B129" s="43" t="s">
        <v>30</v>
      </c>
      <c r="C129" s="44"/>
      <c r="D129" s="44"/>
      <c r="E129" s="44"/>
      <c r="F129" s="44"/>
      <c r="G129" s="44">
        <f t="shared" ref="G129:G135" si="40">F129-E129</f>
        <v>0</v>
      </c>
      <c r="H129" s="44"/>
    </row>
    <row r="130" spans="1:9" s="174" customFormat="1" ht="28.5" customHeight="1">
      <c r="A130" s="45" t="s">
        <v>81</v>
      </c>
      <c r="B130" s="43" t="s">
        <v>31</v>
      </c>
      <c r="C130" s="44"/>
      <c r="D130" s="44"/>
      <c r="E130" s="44"/>
      <c r="F130" s="44"/>
      <c r="G130" s="44">
        <f t="shared" si="40"/>
        <v>0</v>
      </c>
      <c r="H130" s="44"/>
    </row>
    <row r="131" spans="1:9" ht="28.5" customHeight="1">
      <c r="A131" s="45" t="s">
        <v>82</v>
      </c>
      <c r="B131" s="43" t="s">
        <v>32</v>
      </c>
      <c r="C131" s="44"/>
      <c r="D131" s="44"/>
      <c r="E131" s="44"/>
      <c r="F131" s="44"/>
      <c r="G131" s="44">
        <f t="shared" si="40"/>
        <v>0</v>
      </c>
      <c r="H131" s="44"/>
    </row>
    <row r="132" spans="1:9" ht="40.5" customHeight="1">
      <c r="A132" s="39" t="s">
        <v>47</v>
      </c>
      <c r="B132" s="40" t="s">
        <v>33</v>
      </c>
      <c r="C132" s="41">
        <f>SUM(C133:C135)</f>
        <v>0</v>
      </c>
      <c r="D132" s="41">
        <f t="shared" ref="D132:F132" si="41">SUM(D133:D135)</f>
        <v>0</v>
      </c>
      <c r="E132" s="41">
        <f t="shared" si="41"/>
        <v>0</v>
      </c>
      <c r="F132" s="41">
        <f t="shared" si="41"/>
        <v>0</v>
      </c>
      <c r="G132" s="41">
        <f t="shared" si="40"/>
        <v>0</v>
      </c>
      <c r="H132" s="41"/>
    </row>
    <row r="133" spans="1:9" ht="30.75" customHeight="1">
      <c r="A133" s="45" t="s">
        <v>80</v>
      </c>
      <c r="B133" s="43" t="s">
        <v>34</v>
      </c>
      <c r="C133" s="44"/>
      <c r="D133" s="44"/>
      <c r="E133" s="44"/>
      <c r="F133" s="44"/>
      <c r="G133" s="44">
        <f t="shared" si="40"/>
        <v>0</v>
      </c>
      <c r="H133" s="44"/>
    </row>
    <row r="134" spans="1:9" ht="39" customHeight="1">
      <c r="A134" s="45" t="s">
        <v>81</v>
      </c>
      <c r="B134" s="43" t="s">
        <v>35</v>
      </c>
      <c r="C134" s="44"/>
      <c r="D134" s="44"/>
      <c r="E134" s="44"/>
      <c r="F134" s="44"/>
      <c r="G134" s="44">
        <f t="shared" si="40"/>
        <v>0</v>
      </c>
      <c r="H134" s="44"/>
    </row>
    <row r="135" spans="1:9" ht="33" customHeight="1">
      <c r="A135" s="45" t="s">
        <v>82</v>
      </c>
      <c r="B135" s="43" t="s">
        <v>36</v>
      </c>
      <c r="C135" s="44"/>
      <c r="D135" s="44"/>
      <c r="E135" s="44"/>
      <c r="F135" s="44"/>
      <c r="G135" s="44">
        <f t="shared" si="40"/>
        <v>0</v>
      </c>
      <c r="H135" s="44"/>
    </row>
    <row r="136" spans="1:9" ht="40.5" customHeight="1">
      <c r="A136" s="222" t="s">
        <v>112</v>
      </c>
      <c r="B136" s="222"/>
      <c r="C136" s="222"/>
      <c r="D136" s="222"/>
      <c r="E136" s="222"/>
      <c r="F136" s="222"/>
      <c r="G136" s="222"/>
      <c r="H136" s="222"/>
    </row>
    <row r="137" spans="1:9" ht="82.5" customHeight="1">
      <c r="A137" s="47" t="s">
        <v>233</v>
      </c>
      <c r="B137" s="57" t="s">
        <v>37</v>
      </c>
      <c r="C137" s="58">
        <v>254</v>
      </c>
      <c r="D137" s="58">
        <f t="shared" ref="D137" si="42">SUM(D138:D140)</f>
        <v>242</v>
      </c>
      <c r="E137" s="58">
        <v>254</v>
      </c>
      <c r="F137" s="58">
        <f>SUM(F138:F140)</f>
        <v>242</v>
      </c>
      <c r="G137" s="50">
        <f>F137-E137</f>
        <v>-12</v>
      </c>
      <c r="H137" s="50">
        <f>(F137/E137)*100</f>
        <v>95.275590551181097</v>
      </c>
      <c r="I137" s="186" t="s">
        <v>307</v>
      </c>
    </row>
    <row r="138" spans="1:9" ht="30.75" customHeight="1">
      <c r="A138" s="45" t="s">
        <v>20</v>
      </c>
      <c r="B138" s="43" t="s">
        <v>38</v>
      </c>
      <c r="C138" s="59">
        <v>1</v>
      </c>
      <c r="D138" s="59">
        <f>E138</f>
        <v>1</v>
      </c>
      <c r="E138" s="60">
        <v>1</v>
      </c>
      <c r="F138" s="60">
        <v>1</v>
      </c>
      <c r="G138" s="51">
        <f t="shared" ref="G138:G152" si="43">F138-E138</f>
        <v>0</v>
      </c>
      <c r="H138" s="51">
        <f t="shared" ref="H138:H152" si="44">(F138/E138)*100</f>
        <v>100</v>
      </c>
    </row>
    <row r="139" spans="1:9" ht="30.75" customHeight="1">
      <c r="A139" s="45" t="s">
        <v>23</v>
      </c>
      <c r="B139" s="43" t="s">
        <v>39</v>
      </c>
      <c r="C139" s="59">
        <v>41</v>
      </c>
      <c r="D139" s="59">
        <v>48</v>
      </c>
      <c r="E139" s="60">
        <v>41</v>
      </c>
      <c r="F139" s="60">
        <v>48</v>
      </c>
      <c r="G139" s="51">
        <f t="shared" si="43"/>
        <v>7</v>
      </c>
      <c r="H139" s="51">
        <f t="shared" si="44"/>
        <v>117.07317073170731</v>
      </c>
    </row>
    <row r="140" spans="1:9" ht="28.5" customHeight="1">
      <c r="A140" s="45" t="s">
        <v>21</v>
      </c>
      <c r="B140" s="43" t="s">
        <v>40</v>
      </c>
      <c r="C140" s="59">
        <v>212</v>
      </c>
      <c r="D140" s="59">
        <v>193</v>
      </c>
      <c r="E140" s="60">
        <v>212</v>
      </c>
      <c r="F140" s="60">
        <v>193</v>
      </c>
      <c r="G140" s="51">
        <f t="shared" si="43"/>
        <v>-19</v>
      </c>
      <c r="H140" s="51">
        <f t="shared" si="44"/>
        <v>91.037735849056602</v>
      </c>
    </row>
    <row r="141" spans="1:9" ht="24.95" customHeight="1">
      <c r="A141" s="39" t="s">
        <v>83</v>
      </c>
      <c r="B141" s="40" t="s">
        <v>41</v>
      </c>
      <c r="C141" s="41">
        <f>SUM(C142:C144)</f>
        <v>26236.699999999997</v>
      </c>
      <c r="D141" s="41">
        <f t="shared" ref="D141:F141" si="45">SUM(D142:D144)</f>
        <v>39731.5</v>
      </c>
      <c r="E141" s="41">
        <f t="shared" si="45"/>
        <v>43554.400000000001</v>
      </c>
      <c r="F141" s="41">
        <f t="shared" si="45"/>
        <v>39731.5</v>
      </c>
      <c r="G141" s="41">
        <f t="shared" si="43"/>
        <v>-3822.9000000000015</v>
      </c>
      <c r="H141" s="41">
        <f t="shared" si="44"/>
        <v>91.222700806347916</v>
      </c>
    </row>
    <row r="142" spans="1:9" s="174" customFormat="1" ht="33" customHeight="1">
      <c r="A142" s="45" t="s">
        <v>20</v>
      </c>
      <c r="B142" s="43">
        <v>8011</v>
      </c>
      <c r="C142" s="44">
        <v>326.89999999999998</v>
      </c>
      <c r="D142" s="62">
        <v>470.7</v>
      </c>
      <c r="E142" s="44">
        <v>326.89999999999998</v>
      </c>
      <c r="F142" s="62">
        <v>470.7</v>
      </c>
      <c r="G142" s="44">
        <f t="shared" si="43"/>
        <v>143.80000000000001</v>
      </c>
      <c r="H142" s="44">
        <f t="shared" si="44"/>
        <v>143.98898745793821</v>
      </c>
    </row>
    <row r="143" spans="1:9" ht="30.75" customHeight="1">
      <c r="A143" s="45" t="s">
        <v>23</v>
      </c>
      <c r="B143" s="43">
        <v>8012</v>
      </c>
      <c r="C143" s="44">
        <v>4666.7</v>
      </c>
      <c r="D143" s="62">
        <f>5152.4+132</f>
        <v>5284.4</v>
      </c>
      <c r="E143" s="44">
        <v>4666.7</v>
      </c>
      <c r="F143" s="62">
        <f>5152.4+132</f>
        <v>5284.4</v>
      </c>
      <c r="G143" s="44">
        <f t="shared" si="43"/>
        <v>617.69999999999982</v>
      </c>
      <c r="H143" s="44">
        <f t="shared" si="44"/>
        <v>113.23633402618552</v>
      </c>
    </row>
    <row r="144" spans="1:9" ht="29.25" customHeight="1">
      <c r="A144" s="45" t="s">
        <v>21</v>
      </c>
      <c r="B144" s="43">
        <v>8013</v>
      </c>
      <c r="C144" s="44">
        <v>21243.1</v>
      </c>
      <c r="D144" s="62">
        <f>34108.4-132</f>
        <v>33976.400000000001</v>
      </c>
      <c r="E144" s="44">
        <v>38560.800000000003</v>
      </c>
      <c r="F144" s="62">
        <f>34108.4-132</f>
        <v>33976.400000000001</v>
      </c>
      <c r="G144" s="44">
        <f t="shared" si="43"/>
        <v>-4584.4000000000015</v>
      </c>
      <c r="H144" s="44">
        <f t="shared" si="44"/>
        <v>88.111242505342219</v>
      </c>
    </row>
    <row r="145" spans="1:8" ht="33.75" customHeight="1">
      <c r="A145" s="39" t="s">
        <v>1</v>
      </c>
      <c r="B145" s="40">
        <v>8020</v>
      </c>
      <c r="C145" s="41">
        <f>SUM(C146:C148)</f>
        <v>26236.699999999997</v>
      </c>
      <c r="D145" s="41">
        <f t="shared" ref="D145:F145" si="46">SUM(D146:D148)</f>
        <v>39731.5</v>
      </c>
      <c r="E145" s="41">
        <f t="shared" si="46"/>
        <v>43554.400000000001</v>
      </c>
      <c r="F145" s="41">
        <f t="shared" si="46"/>
        <v>39731.5</v>
      </c>
      <c r="G145" s="41">
        <f t="shared" si="43"/>
        <v>-3822.9000000000015</v>
      </c>
      <c r="H145" s="41">
        <f t="shared" si="44"/>
        <v>91.222700806347916</v>
      </c>
    </row>
    <row r="146" spans="1:8" ht="27" customHeight="1">
      <c r="A146" s="45" t="s">
        <v>20</v>
      </c>
      <c r="B146" s="43">
        <v>8021</v>
      </c>
      <c r="C146" s="44">
        <f>C142</f>
        <v>326.89999999999998</v>
      </c>
      <c r="D146" s="44">
        <f>F146</f>
        <v>470.7</v>
      </c>
      <c r="E146" s="44">
        <f>E142</f>
        <v>326.89999999999998</v>
      </c>
      <c r="F146" s="44">
        <f>F142</f>
        <v>470.7</v>
      </c>
      <c r="G146" s="44">
        <f t="shared" si="43"/>
        <v>143.80000000000001</v>
      </c>
      <c r="H146" s="44">
        <f t="shared" si="44"/>
        <v>143.98898745793821</v>
      </c>
    </row>
    <row r="147" spans="1:8" ht="29.25" customHeight="1">
      <c r="A147" s="45" t="s">
        <v>23</v>
      </c>
      <c r="B147" s="43">
        <v>8022</v>
      </c>
      <c r="C147" s="44">
        <f t="shared" ref="C147:C148" si="47">C143</f>
        <v>4666.7</v>
      </c>
      <c r="D147" s="44">
        <f t="shared" ref="D147:D148" si="48">F147</f>
        <v>5284.4</v>
      </c>
      <c r="E147" s="44">
        <f t="shared" ref="E147:F148" si="49">E143</f>
        <v>4666.7</v>
      </c>
      <c r="F147" s="44">
        <f t="shared" si="49"/>
        <v>5284.4</v>
      </c>
      <c r="G147" s="44">
        <f t="shared" si="43"/>
        <v>617.69999999999982</v>
      </c>
      <c r="H147" s="44">
        <f t="shared" si="44"/>
        <v>113.23633402618552</v>
      </c>
    </row>
    <row r="148" spans="1:8" ht="29.25" customHeight="1">
      <c r="A148" s="45" t="s">
        <v>21</v>
      </c>
      <c r="B148" s="43">
        <v>8023</v>
      </c>
      <c r="C148" s="44">
        <f t="shared" si="47"/>
        <v>21243.1</v>
      </c>
      <c r="D148" s="44">
        <f t="shared" si="48"/>
        <v>33976.400000000001</v>
      </c>
      <c r="E148" s="44">
        <f t="shared" si="49"/>
        <v>38560.800000000003</v>
      </c>
      <c r="F148" s="44">
        <f t="shared" si="49"/>
        <v>33976.400000000001</v>
      </c>
      <c r="G148" s="44">
        <f t="shared" si="43"/>
        <v>-4584.4000000000015</v>
      </c>
      <c r="H148" s="44">
        <f t="shared" si="44"/>
        <v>88.111242505342219</v>
      </c>
    </row>
    <row r="149" spans="1:8" ht="39.75" customHeight="1">
      <c r="A149" s="47" t="s">
        <v>56</v>
      </c>
      <c r="B149" s="57" t="s">
        <v>84</v>
      </c>
      <c r="C149" s="41">
        <f>(C145/C137)/12*100</f>
        <v>860.78412073490802</v>
      </c>
      <c r="D149" s="41">
        <f t="shared" ref="D149" si="50">(D145/D137)/12*100</f>
        <v>1368.1646005509642</v>
      </c>
      <c r="E149" s="41">
        <f>(E145/E137)/12*100</f>
        <v>1428.9501312335958</v>
      </c>
      <c r="F149" s="219">
        <f>(F145/F137)/12*1000</f>
        <v>13681.646005509641</v>
      </c>
      <c r="G149" s="41">
        <f t="shared" si="43"/>
        <v>12252.695874276045</v>
      </c>
      <c r="H149" s="41">
        <f t="shared" si="44"/>
        <v>957.46140515753598</v>
      </c>
    </row>
    <row r="150" spans="1:8" ht="29.25" customHeight="1">
      <c r="A150" s="45" t="s">
        <v>20</v>
      </c>
      <c r="B150" s="43">
        <v>8031</v>
      </c>
      <c r="C150" s="62">
        <f>(C146/C138)/12*1000</f>
        <v>27241.666666666664</v>
      </c>
      <c r="D150" s="44">
        <f t="shared" ref="D150:F150" si="51">(D146/D138)/12*1000</f>
        <v>39225</v>
      </c>
      <c r="E150" s="44">
        <f t="shared" si="51"/>
        <v>27241.666666666664</v>
      </c>
      <c r="F150" s="44">
        <f t="shared" si="51"/>
        <v>39225</v>
      </c>
      <c r="G150" s="44">
        <f t="shared" si="43"/>
        <v>11983.333333333336</v>
      </c>
      <c r="H150" s="44">
        <f t="shared" si="44"/>
        <v>143.98898745793821</v>
      </c>
    </row>
    <row r="151" spans="1:8" ht="25.5" customHeight="1">
      <c r="A151" s="45" t="s">
        <v>23</v>
      </c>
      <c r="B151" s="43">
        <v>8032</v>
      </c>
      <c r="C151" s="62">
        <f>(C147/C139)/12*1000</f>
        <v>9485.1626016260161</v>
      </c>
      <c r="D151" s="44">
        <f t="shared" ref="D151:F151" si="52">(D147/D139)/12*1000</f>
        <v>9174.3055555555547</v>
      </c>
      <c r="E151" s="44">
        <f t="shared" si="52"/>
        <v>9485.1626016260161</v>
      </c>
      <c r="F151" s="44">
        <f t="shared" si="52"/>
        <v>9174.3055555555547</v>
      </c>
      <c r="G151" s="44">
        <f t="shared" si="43"/>
        <v>-310.85704607046137</v>
      </c>
      <c r="H151" s="44">
        <f t="shared" si="44"/>
        <v>96.722701980700137</v>
      </c>
    </row>
    <row r="152" spans="1:8" ht="30" customHeight="1">
      <c r="A152" s="45" t="s">
        <v>21</v>
      </c>
      <c r="B152" s="43">
        <v>8033</v>
      </c>
      <c r="C152" s="62">
        <f>(C148/C140)/12*1000</f>
        <v>8350.2751572327034</v>
      </c>
      <c r="D152" s="44">
        <f t="shared" ref="D152:F152" si="53">(D148/D140)/12*1000</f>
        <v>14670.293609671849</v>
      </c>
      <c r="E152" s="44">
        <f t="shared" si="53"/>
        <v>15157.547169811322</v>
      </c>
      <c r="F152" s="44">
        <f t="shared" si="53"/>
        <v>14670.293609671849</v>
      </c>
      <c r="G152" s="44">
        <f t="shared" si="43"/>
        <v>-487.25356013947203</v>
      </c>
      <c r="H152" s="44">
        <f t="shared" si="44"/>
        <v>96.785406275298186</v>
      </c>
    </row>
    <row r="153" spans="1:8" s="174" customFormat="1" ht="34.5" customHeight="1">
      <c r="A153" s="193"/>
      <c r="C153" s="175"/>
      <c r="D153" s="194"/>
      <c r="E153" s="195"/>
      <c r="F153" s="195"/>
      <c r="G153" s="195"/>
      <c r="H153" s="195"/>
    </row>
    <row r="154" spans="1:8" s="174" customFormat="1" ht="35.25" customHeight="1">
      <c r="A154" s="193"/>
      <c r="C154" s="175"/>
      <c r="D154" s="194"/>
      <c r="E154" s="195"/>
      <c r="F154" s="195"/>
      <c r="G154" s="195"/>
      <c r="H154" s="195"/>
    </row>
    <row r="155" spans="1:8" s="174" customFormat="1" ht="46.5" customHeight="1">
      <c r="A155" s="196" t="s">
        <v>250</v>
      </c>
      <c r="B155" s="197"/>
      <c r="C155" s="229"/>
      <c r="D155" s="230"/>
      <c r="E155" s="198"/>
      <c r="F155" s="198"/>
      <c r="G155" s="231" t="s">
        <v>369</v>
      </c>
      <c r="H155" s="231"/>
    </row>
    <row r="156" spans="1:8" s="174" customFormat="1" ht="36.75" customHeight="1">
      <c r="A156" s="174" t="s">
        <v>9</v>
      </c>
      <c r="B156" s="186"/>
      <c r="C156" s="228" t="s">
        <v>10</v>
      </c>
      <c r="D156" s="228"/>
      <c r="E156" s="187"/>
      <c r="F156" s="187"/>
      <c r="G156" s="228" t="s">
        <v>15</v>
      </c>
      <c r="H156" s="228"/>
    </row>
    <row r="157" spans="1:8" s="174" customFormat="1" ht="36.75" customHeight="1">
      <c r="A157" s="199"/>
      <c r="E157" s="186"/>
      <c r="F157" s="186"/>
      <c r="G157" s="186"/>
      <c r="H157" s="186"/>
    </row>
    <row r="158" spans="1:8" s="174" customFormat="1" ht="34.5" customHeight="1">
      <c r="A158" s="199"/>
      <c r="E158" s="186"/>
      <c r="F158" s="186"/>
      <c r="G158" s="186"/>
      <c r="H158" s="186"/>
    </row>
    <row r="159" spans="1:8" s="174" customFormat="1" ht="34.5" customHeight="1">
      <c r="A159" s="199"/>
      <c r="E159" s="186"/>
      <c r="F159" s="186"/>
      <c r="G159" s="186"/>
      <c r="H159" s="186"/>
    </row>
    <row r="160" spans="1:8" s="174" customFormat="1" ht="86.25" customHeight="1">
      <c r="A160" s="199"/>
      <c r="E160" s="186"/>
      <c r="F160" s="186"/>
      <c r="G160" s="186"/>
      <c r="H160" s="186"/>
    </row>
    <row r="161" spans="1:8" s="174" customFormat="1" ht="27.75" customHeight="1">
      <c r="A161" s="199"/>
      <c r="E161" s="186"/>
      <c r="F161" s="186"/>
      <c r="G161" s="186"/>
      <c r="H161" s="186"/>
    </row>
    <row r="162" spans="1:8" s="174" customFormat="1" ht="27.75" customHeight="1">
      <c r="A162" s="199"/>
      <c r="E162" s="186"/>
      <c r="F162" s="186"/>
      <c r="G162" s="186"/>
      <c r="H162" s="186"/>
    </row>
    <row r="163" spans="1:8" s="174" customFormat="1" ht="27.75" customHeight="1">
      <c r="A163" s="199"/>
      <c r="E163" s="186"/>
      <c r="F163" s="186"/>
      <c r="G163" s="186"/>
      <c r="H163" s="186"/>
    </row>
    <row r="164" spans="1:8" s="174" customFormat="1" ht="27.75" customHeight="1">
      <c r="A164" s="199"/>
      <c r="E164" s="186"/>
      <c r="F164" s="186"/>
      <c r="G164" s="186"/>
      <c r="H164" s="186"/>
    </row>
    <row r="165" spans="1:8" s="174" customFormat="1" ht="27.75" customHeight="1">
      <c r="A165" s="199"/>
      <c r="E165" s="186"/>
      <c r="F165" s="186"/>
      <c r="G165" s="186"/>
      <c r="H165" s="186"/>
    </row>
    <row r="166" spans="1:8" s="174" customFormat="1" ht="27.75" customHeight="1">
      <c r="A166" s="199"/>
      <c r="E166" s="186"/>
      <c r="F166" s="186"/>
      <c r="G166" s="186"/>
      <c r="H166" s="186"/>
    </row>
    <row r="167" spans="1:8" s="174" customFormat="1" ht="27.75" customHeight="1">
      <c r="A167" s="199"/>
      <c r="E167" s="186"/>
      <c r="F167" s="186"/>
      <c r="G167" s="186"/>
      <c r="H167" s="186"/>
    </row>
    <row r="168" spans="1:8" s="174" customFormat="1" ht="27.75" customHeight="1">
      <c r="A168" s="199"/>
      <c r="E168" s="186"/>
      <c r="F168" s="186"/>
      <c r="G168" s="186"/>
      <c r="H168" s="186"/>
    </row>
    <row r="169" spans="1:8" s="174" customFormat="1" ht="27.75" customHeight="1">
      <c r="A169" s="199"/>
      <c r="E169" s="186"/>
      <c r="F169" s="186"/>
      <c r="G169" s="186"/>
      <c r="H169" s="186"/>
    </row>
    <row r="170" spans="1:8" s="174" customFormat="1" ht="27.75" customHeight="1">
      <c r="A170" s="199"/>
      <c r="E170" s="186"/>
      <c r="F170" s="186"/>
      <c r="G170" s="186"/>
      <c r="H170" s="186"/>
    </row>
    <row r="171" spans="1:8" s="174" customFormat="1" ht="27.75" customHeight="1">
      <c r="A171" s="199"/>
      <c r="E171" s="186"/>
      <c r="F171" s="186"/>
      <c r="G171" s="186"/>
      <c r="H171" s="186"/>
    </row>
    <row r="172" spans="1:8" s="174" customFormat="1" ht="59.25" customHeight="1">
      <c r="A172" s="199"/>
      <c r="E172" s="186"/>
      <c r="F172" s="186"/>
      <c r="G172" s="186"/>
      <c r="H172" s="186"/>
    </row>
    <row r="173" spans="1:8" s="174" customFormat="1" ht="27.75" customHeight="1">
      <c r="A173" s="199"/>
      <c r="E173" s="186"/>
      <c r="F173" s="186"/>
      <c r="G173" s="186"/>
      <c r="H173" s="186"/>
    </row>
    <row r="174" spans="1:8" s="174" customFormat="1" ht="27.75" customHeight="1">
      <c r="A174" s="199"/>
      <c r="E174" s="186"/>
      <c r="F174" s="186"/>
      <c r="G174" s="186"/>
      <c r="H174" s="186"/>
    </row>
    <row r="175" spans="1:8" s="174" customFormat="1" ht="27.75" customHeight="1">
      <c r="A175" s="199"/>
      <c r="E175" s="186"/>
      <c r="F175" s="186"/>
      <c r="G175" s="186"/>
      <c r="H175" s="186"/>
    </row>
    <row r="176" spans="1:8" s="174" customFormat="1" ht="30.75" customHeight="1">
      <c r="A176" s="199"/>
      <c r="E176" s="186"/>
      <c r="F176" s="186"/>
      <c r="G176" s="186"/>
      <c r="H176" s="186"/>
    </row>
    <row r="177" spans="1:8" s="174" customFormat="1" ht="30.75" customHeight="1">
      <c r="A177" s="199"/>
      <c r="E177" s="186"/>
      <c r="F177" s="186"/>
      <c r="G177" s="186"/>
      <c r="H177" s="186"/>
    </row>
    <row r="178" spans="1:8" s="174" customFormat="1" ht="30.75" customHeight="1">
      <c r="A178" s="199"/>
      <c r="E178" s="186"/>
      <c r="F178" s="186"/>
      <c r="G178" s="186"/>
      <c r="H178" s="186"/>
    </row>
    <row r="179" spans="1:8" s="174" customFormat="1" ht="30.75" customHeight="1">
      <c r="A179" s="199"/>
      <c r="E179" s="186"/>
      <c r="F179" s="186"/>
      <c r="G179" s="186"/>
      <c r="H179" s="186"/>
    </row>
    <row r="180" spans="1:8" s="174" customFormat="1" ht="30.75" customHeight="1">
      <c r="A180" s="199"/>
      <c r="E180" s="186"/>
      <c r="F180" s="186"/>
      <c r="G180" s="186"/>
      <c r="H180" s="186"/>
    </row>
    <row r="181" spans="1:8" s="174" customFormat="1" ht="30.75" customHeight="1">
      <c r="A181" s="199"/>
      <c r="E181" s="186"/>
      <c r="F181" s="186"/>
      <c r="G181" s="186"/>
      <c r="H181" s="186"/>
    </row>
    <row r="182" spans="1:8" s="174" customFormat="1" ht="30.75" customHeight="1">
      <c r="A182" s="199"/>
      <c r="E182" s="186"/>
      <c r="F182" s="186"/>
      <c r="G182" s="186"/>
      <c r="H182" s="186"/>
    </row>
    <row r="183" spans="1:8" s="174" customFormat="1">
      <c r="A183" s="199"/>
      <c r="E183" s="186"/>
      <c r="F183" s="186"/>
      <c r="G183" s="186"/>
      <c r="H183" s="186"/>
    </row>
    <row r="184" spans="1:8" s="174" customFormat="1">
      <c r="A184" s="199"/>
      <c r="E184" s="186"/>
      <c r="F184" s="186"/>
      <c r="G184" s="186"/>
      <c r="H184" s="186"/>
    </row>
    <row r="185" spans="1:8" s="174" customFormat="1" ht="28.5" customHeight="1">
      <c r="A185" s="199"/>
      <c r="E185" s="186"/>
      <c r="F185" s="186"/>
      <c r="G185" s="186"/>
      <c r="H185" s="186"/>
    </row>
    <row r="186" spans="1:8" s="174" customFormat="1">
      <c r="A186" s="199"/>
      <c r="E186" s="186"/>
      <c r="F186" s="186"/>
      <c r="G186" s="186"/>
      <c r="H186" s="186"/>
    </row>
    <row r="187" spans="1:8" s="174" customFormat="1">
      <c r="A187" s="199"/>
      <c r="E187" s="186"/>
      <c r="F187" s="186"/>
      <c r="G187" s="186"/>
      <c r="H187" s="186"/>
    </row>
    <row r="188" spans="1:8" s="174" customFormat="1">
      <c r="A188" s="199"/>
      <c r="E188" s="186"/>
      <c r="F188" s="186"/>
      <c r="G188" s="186"/>
      <c r="H188" s="186"/>
    </row>
    <row r="189" spans="1:8" s="174" customFormat="1">
      <c r="A189" s="199"/>
      <c r="E189" s="186"/>
      <c r="F189" s="186"/>
      <c r="G189" s="186"/>
      <c r="H189" s="186"/>
    </row>
    <row r="190" spans="1:8" s="174" customFormat="1">
      <c r="A190" s="199"/>
      <c r="E190" s="186"/>
      <c r="F190" s="186"/>
      <c r="G190" s="186"/>
      <c r="H190" s="186"/>
    </row>
    <row r="191" spans="1:8" s="174" customFormat="1">
      <c r="A191" s="199"/>
      <c r="E191" s="186"/>
      <c r="F191" s="186"/>
      <c r="G191" s="186"/>
      <c r="H191" s="186"/>
    </row>
    <row r="192" spans="1:8" s="174" customFormat="1">
      <c r="A192" s="199"/>
      <c r="E192" s="186"/>
      <c r="F192" s="186"/>
      <c r="G192" s="186"/>
      <c r="H192" s="186"/>
    </row>
    <row r="193" spans="1:8" s="174" customFormat="1">
      <c r="A193" s="199"/>
      <c r="E193" s="186"/>
      <c r="F193" s="186"/>
      <c r="G193" s="186"/>
      <c r="H193" s="186"/>
    </row>
    <row r="194" spans="1:8" s="174" customFormat="1">
      <c r="A194" s="199"/>
      <c r="E194" s="186"/>
      <c r="F194" s="186"/>
      <c r="G194" s="186"/>
      <c r="H194" s="186"/>
    </row>
    <row r="195" spans="1:8" s="174" customFormat="1">
      <c r="A195" s="199"/>
      <c r="E195" s="186"/>
      <c r="F195" s="186"/>
      <c r="G195" s="186"/>
      <c r="H195" s="186"/>
    </row>
    <row r="196" spans="1:8" s="174" customFormat="1">
      <c r="A196" s="199"/>
      <c r="E196" s="186"/>
      <c r="F196" s="186"/>
      <c r="G196" s="186"/>
      <c r="H196" s="186"/>
    </row>
    <row r="197" spans="1:8" s="174" customFormat="1">
      <c r="A197" s="199"/>
      <c r="E197" s="186"/>
      <c r="F197" s="186"/>
      <c r="G197" s="186"/>
      <c r="H197" s="186"/>
    </row>
    <row r="198" spans="1:8" s="174" customFormat="1">
      <c r="A198" s="199"/>
      <c r="E198" s="186"/>
      <c r="F198" s="186"/>
      <c r="G198" s="186"/>
      <c r="H198" s="186"/>
    </row>
    <row r="199" spans="1:8" s="174" customFormat="1">
      <c r="A199" s="199"/>
      <c r="E199" s="186"/>
      <c r="F199" s="186"/>
      <c r="G199" s="186"/>
      <c r="H199" s="186"/>
    </row>
    <row r="200" spans="1:8" s="174" customFormat="1">
      <c r="A200" s="199"/>
      <c r="E200" s="186"/>
      <c r="F200" s="186"/>
      <c r="G200" s="186"/>
      <c r="H200" s="186"/>
    </row>
    <row r="201" spans="1:8" s="174" customFormat="1">
      <c r="A201" s="199"/>
      <c r="E201" s="186"/>
      <c r="F201" s="186"/>
      <c r="G201" s="186"/>
      <c r="H201" s="186"/>
    </row>
    <row r="202" spans="1:8" s="174" customFormat="1">
      <c r="A202" s="199"/>
      <c r="E202" s="186"/>
      <c r="F202" s="186"/>
      <c r="G202" s="186"/>
      <c r="H202" s="186"/>
    </row>
    <row r="203" spans="1:8" s="174" customFormat="1">
      <c r="A203" s="199"/>
      <c r="E203" s="186"/>
      <c r="F203" s="186"/>
      <c r="G203" s="186"/>
      <c r="H203" s="186"/>
    </row>
    <row r="204" spans="1:8" s="174" customFormat="1">
      <c r="A204" s="199"/>
      <c r="E204" s="186"/>
      <c r="F204" s="186"/>
      <c r="G204" s="186"/>
      <c r="H204" s="186"/>
    </row>
    <row r="205" spans="1:8" s="174" customFormat="1">
      <c r="A205" s="199"/>
      <c r="E205" s="186"/>
      <c r="F205" s="186"/>
      <c r="G205" s="186"/>
      <c r="H205" s="186"/>
    </row>
    <row r="206" spans="1:8" s="174" customFormat="1">
      <c r="A206" s="199"/>
      <c r="E206" s="186"/>
      <c r="F206" s="186"/>
      <c r="G206" s="186"/>
      <c r="H206" s="186"/>
    </row>
    <row r="207" spans="1:8" s="174" customFormat="1">
      <c r="A207" s="199"/>
      <c r="E207" s="186"/>
      <c r="F207" s="186"/>
      <c r="G207" s="186"/>
      <c r="H207" s="186"/>
    </row>
    <row r="208" spans="1:8" s="174" customFormat="1">
      <c r="A208" s="199"/>
      <c r="E208" s="186"/>
      <c r="F208" s="186"/>
      <c r="G208" s="186"/>
      <c r="H208" s="186"/>
    </row>
    <row r="209" spans="1:8" s="174" customFormat="1">
      <c r="A209" s="199"/>
      <c r="E209" s="186"/>
      <c r="F209" s="186"/>
      <c r="G209" s="186"/>
      <c r="H209" s="186"/>
    </row>
    <row r="210" spans="1:8" s="174" customFormat="1">
      <c r="A210" s="199"/>
      <c r="E210" s="186"/>
      <c r="F210" s="186"/>
      <c r="G210" s="186"/>
      <c r="H210" s="186"/>
    </row>
    <row r="211" spans="1:8" s="174" customFormat="1">
      <c r="A211" s="199"/>
      <c r="E211" s="186"/>
      <c r="F211" s="186"/>
      <c r="G211" s="186"/>
      <c r="H211" s="186"/>
    </row>
    <row r="212" spans="1:8" s="174" customFormat="1">
      <c r="A212" s="199"/>
      <c r="E212" s="186"/>
      <c r="F212" s="186"/>
      <c r="G212" s="186"/>
      <c r="H212" s="186"/>
    </row>
    <row r="213" spans="1:8" s="174" customFormat="1">
      <c r="A213" s="199"/>
      <c r="E213" s="186"/>
      <c r="F213" s="186"/>
      <c r="G213" s="186"/>
      <c r="H213" s="186"/>
    </row>
    <row r="214" spans="1:8" s="174" customFormat="1">
      <c r="A214" s="199"/>
      <c r="E214" s="186"/>
      <c r="F214" s="186"/>
      <c r="G214" s="186"/>
      <c r="H214" s="186"/>
    </row>
    <row r="215" spans="1:8" s="174" customFormat="1">
      <c r="A215" s="199"/>
      <c r="E215" s="186"/>
      <c r="F215" s="186"/>
      <c r="G215" s="186"/>
      <c r="H215" s="186"/>
    </row>
    <row r="216" spans="1:8" s="174" customFormat="1">
      <c r="A216" s="199"/>
      <c r="E216" s="186"/>
      <c r="F216" s="186"/>
      <c r="G216" s="186"/>
      <c r="H216" s="186"/>
    </row>
    <row r="217" spans="1:8" s="174" customFormat="1">
      <c r="A217" s="199"/>
      <c r="E217" s="186"/>
      <c r="F217" s="186"/>
      <c r="G217" s="186"/>
      <c r="H217" s="186"/>
    </row>
    <row r="218" spans="1:8" s="174" customFormat="1">
      <c r="A218" s="199"/>
      <c r="E218" s="186"/>
      <c r="F218" s="186"/>
      <c r="G218" s="186"/>
      <c r="H218" s="186"/>
    </row>
    <row r="219" spans="1:8" s="174" customFormat="1">
      <c r="A219" s="199"/>
      <c r="E219" s="186"/>
      <c r="F219" s="186"/>
      <c r="G219" s="186"/>
      <c r="H219" s="186"/>
    </row>
    <row r="220" spans="1:8" s="174" customFormat="1">
      <c r="A220" s="199"/>
      <c r="E220" s="186"/>
      <c r="F220" s="186"/>
      <c r="G220" s="186"/>
      <c r="H220" s="186"/>
    </row>
    <row r="221" spans="1:8" s="174" customFormat="1">
      <c r="A221" s="199"/>
      <c r="E221" s="186"/>
      <c r="F221" s="186"/>
      <c r="G221" s="186"/>
      <c r="H221" s="186"/>
    </row>
    <row r="222" spans="1:8" s="174" customFormat="1">
      <c r="A222" s="199"/>
      <c r="E222" s="186"/>
      <c r="F222" s="186"/>
      <c r="G222" s="186"/>
      <c r="H222" s="186"/>
    </row>
    <row r="223" spans="1:8" s="174" customFormat="1">
      <c r="A223" s="199"/>
      <c r="E223" s="186"/>
      <c r="F223" s="186"/>
      <c r="G223" s="186"/>
      <c r="H223" s="186"/>
    </row>
    <row r="224" spans="1:8" s="174" customFormat="1">
      <c r="A224" s="199"/>
      <c r="E224" s="186"/>
      <c r="F224" s="186"/>
      <c r="G224" s="186"/>
      <c r="H224" s="186"/>
    </row>
    <row r="225" spans="1:8" s="174" customFormat="1">
      <c r="A225" s="199"/>
      <c r="E225" s="186"/>
      <c r="F225" s="186"/>
      <c r="G225" s="186"/>
      <c r="H225" s="186"/>
    </row>
    <row r="226" spans="1:8" s="174" customFormat="1">
      <c r="A226" s="199"/>
      <c r="E226" s="186"/>
      <c r="F226" s="186"/>
      <c r="G226" s="186"/>
      <c r="H226" s="186"/>
    </row>
    <row r="227" spans="1:8" s="174" customFormat="1">
      <c r="A227" s="199"/>
      <c r="E227" s="186"/>
      <c r="F227" s="186"/>
      <c r="G227" s="186"/>
      <c r="H227" s="186"/>
    </row>
    <row r="228" spans="1:8" s="174" customFormat="1">
      <c r="A228" s="199"/>
      <c r="E228" s="186"/>
      <c r="F228" s="186"/>
      <c r="G228" s="186"/>
      <c r="H228" s="186"/>
    </row>
    <row r="229" spans="1:8" s="174" customFormat="1">
      <c r="A229" s="199"/>
      <c r="E229" s="186"/>
      <c r="F229" s="186"/>
      <c r="G229" s="186"/>
      <c r="H229" s="186"/>
    </row>
    <row r="230" spans="1:8" s="174" customFormat="1">
      <c r="A230" s="199"/>
      <c r="E230" s="186"/>
      <c r="F230" s="186"/>
      <c r="G230" s="186"/>
      <c r="H230" s="186"/>
    </row>
    <row r="231" spans="1:8" s="174" customFormat="1">
      <c r="A231" s="199"/>
      <c r="E231" s="186"/>
      <c r="F231" s="186"/>
      <c r="G231" s="186"/>
      <c r="H231" s="186"/>
    </row>
    <row r="232" spans="1:8" s="174" customFormat="1">
      <c r="A232" s="199"/>
      <c r="E232" s="186"/>
      <c r="F232" s="186"/>
      <c r="G232" s="186"/>
      <c r="H232" s="186"/>
    </row>
    <row r="233" spans="1:8" s="174" customFormat="1">
      <c r="A233" s="199"/>
      <c r="E233" s="186"/>
      <c r="F233" s="186"/>
      <c r="G233" s="186"/>
      <c r="H233" s="186"/>
    </row>
    <row r="234" spans="1:8" s="174" customFormat="1">
      <c r="A234" s="199"/>
      <c r="E234" s="186"/>
      <c r="F234" s="186"/>
      <c r="G234" s="186"/>
      <c r="H234" s="186"/>
    </row>
    <row r="235" spans="1:8" s="174" customFormat="1">
      <c r="A235" s="199"/>
      <c r="E235" s="186"/>
      <c r="F235" s="186"/>
      <c r="G235" s="186"/>
      <c r="H235" s="186"/>
    </row>
    <row r="236" spans="1:8" s="174" customFormat="1">
      <c r="A236" s="199"/>
      <c r="E236" s="186"/>
      <c r="F236" s="186"/>
      <c r="G236" s="186"/>
      <c r="H236" s="186"/>
    </row>
    <row r="237" spans="1:8" s="174" customFormat="1">
      <c r="A237" s="199"/>
      <c r="E237" s="186"/>
      <c r="F237" s="186"/>
      <c r="G237" s="186"/>
      <c r="H237" s="186"/>
    </row>
    <row r="238" spans="1:8" s="174" customFormat="1">
      <c r="A238" s="199"/>
      <c r="E238" s="186"/>
      <c r="F238" s="186"/>
      <c r="G238" s="186"/>
      <c r="H238" s="186"/>
    </row>
    <row r="239" spans="1:8" s="174" customFormat="1">
      <c r="A239" s="199"/>
      <c r="E239" s="186"/>
      <c r="F239" s="186"/>
      <c r="G239" s="186"/>
      <c r="H239" s="186"/>
    </row>
    <row r="240" spans="1:8" s="174" customFormat="1">
      <c r="A240" s="199"/>
      <c r="E240" s="186"/>
      <c r="F240" s="186"/>
      <c r="G240" s="186"/>
      <c r="H240" s="186"/>
    </row>
    <row r="241" spans="1:8" s="174" customFormat="1">
      <c r="A241" s="199"/>
      <c r="E241" s="186"/>
      <c r="F241" s="186"/>
      <c r="G241" s="186"/>
      <c r="H241" s="186"/>
    </row>
    <row r="242" spans="1:8" s="174" customFormat="1">
      <c r="A242" s="199"/>
      <c r="E242" s="186"/>
      <c r="F242" s="186"/>
      <c r="G242" s="186"/>
      <c r="H242" s="186"/>
    </row>
    <row r="243" spans="1:8" s="174" customFormat="1">
      <c r="A243" s="199"/>
      <c r="E243" s="186"/>
      <c r="F243" s="186"/>
      <c r="G243" s="186"/>
      <c r="H243" s="186"/>
    </row>
    <row r="244" spans="1:8" s="174" customFormat="1">
      <c r="A244" s="199"/>
      <c r="E244" s="186"/>
      <c r="F244" s="186"/>
      <c r="G244" s="186"/>
      <c r="H244" s="186"/>
    </row>
    <row r="245" spans="1:8" s="174" customFormat="1">
      <c r="A245" s="199"/>
      <c r="E245" s="186"/>
      <c r="F245" s="186"/>
      <c r="G245" s="186"/>
      <c r="H245" s="186"/>
    </row>
    <row r="246" spans="1:8" s="174" customFormat="1">
      <c r="A246" s="199"/>
      <c r="E246" s="186"/>
      <c r="F246" s="186"/>
      <c r="G246" s="186"/>
      <c r="H246" s="186"/>
    </row>
    <row r="247" spans="1:8" s="174" customFormat="1">
      <c r="A247" s="199"/>
      <c r="E247" s="186"/>
      <c r="F247" s="186"/>
      <c r="G247" s="186"/>
      <c r="H247" s="186"/>
    </row>
    <row r="248" spans="1:8" s="174" customFormat="1">
      <c r="A248" s="199"/>
      <c r="E248" s="186"/>
      <c r="F248" s="186"/>
      <c r="G248" s="186"/>
      <c r="H248" s="186"/>
    </row>
    <row r="249" spans="1:8" s="174" customFormat="1">
      <c r="A249" s="199"/>
      <c r="E249" s="186"/>
      <c r="F249" s="186"/>
      <c r="G249" s="186"/>
      <c r="H249" s="186"/>
    </row>
    <row r="250" spans="1:8" s="174" customFormat="1">
      <c r="A250" s="199"/>
      <c r="E250" s="186"/>
      <c r="F250" s="186"/>
      <c r="G250" s="186"/>
      <c r="H250" s="186"/>
    </row>
    <row r="251" spans="1:8" s="174" customFormat="1">
      <c r="A251" s="199"/>
      <c r="E251" s="186"/>
      <c r="F251" s="186"/>
      <c r="G251" s="186"/>
      <c r="H251" s="186"/>
    </row>
    <row r="252" spans="1:8" s="174" customFormat="1">
      <c r="A252" s="199"/>
      <c r="E252" s="186"/>
      <c r="F252" s="186"/>
      <c r="G252" s="186"/>
      <c r="H252" s="186"/>
    </row>
    <row r="253" spans="1:8" s="174" customFormat="1">
      <c r="A253" s="199"/>
      <c r="E253" s="186"/>
      <c r="F253" s="186"/>
      <c r="G253" s="186"/>
      <c r="H253" s="186"/>
    </row>
    <row r="254" spans="1:8" s="174" customFormat="1">
      <c r="A254" s="199"/>
      <c r="E254" s="186"/>
      <c r="F254" s="186"/>
      <c r="G254" s="186"/>
      <c r="H254" s="186"/>
    </row>
    <row r="255" spans="1:8" s="174" customFormat="1">
      <c r="A255" s="199"/>
      <c r="E255" s="186"/>
      <c r="F255" s="186"/>
      <c r="G255" s="186"/>
      <c r="H255" s="186"/>
    </row>
    <row r="256" spans="1:8" s="174" customFormat="1">
      <c r="A256" s="199"/>
      <c r="E256" s="186"/>
      <c r="F256" s="186"/>
      <c r="G256" s="186"/>
      <c r="H256" s="186"/>
    </row>
    <row r="257" spans="1:8" s="174" customFormat="1">
      <c r="A257" s="199"/>
      <c r="E257" s="186"/>
      <c r="F257" s="186"/>
      <c r="G257" s="186"/>
      <c r="H257" s="186"/>
    </row>
    <row r="258" spans="1:8" s="174" customFormat="1">
      <c r="A258" s="199"/>
      <c r="E258" s="186"/>
      <c r="F258" s="186"/>
      <c r="G258" s="186"/>
      <c r="H258" s="186"/>
    </row>
    <row r="259" spans="1:8" s="174" customFormat="1">
      <c r="A259" s="199"/>
      <c r="E259" s="186"/>
      <c r="F259" s="186"/>
      <c r="G259" s="186"/>
      <c r="H259" s="186"/>
    </row>
    <row r="260" spans="1:8" s="174" customFormat="1">
      <c r="A260" s="199"/>
      <c r="E260" s="186"/>
      <c r="F260" s="186"/>
      <c r="G260" s="186"/>
      <c r="H260" s="186"/>
    </row>
    <row r="261" spans="1:8" s="174" customFormat="1">
      <c r="A261" s="199"/>
      <c r="E261" s="186"/>
      <c r="F261" s="186"/>
      <c r="G261" s="186"/>
      <c r="H261" s="186"/>
    </row>
    <row r="262" spans="1:8" s="174" customFormat="1">
      <c r="A262" s="199"/>
      <c r="E262" s="186"/>
      <c r="F262" s="186"/>
      <c r="G262" s="186"/>
      <c r="H262" s="186"/>
    </row>
    <row r="263" spans="1:8" s="174" customFormat="1">
      <c r="A263" s="199"/>
      <c r="E263" s="186"/>
      <c r="F263" s="186"/>
      <c r="G263" s="186"/>
      <c r="H263" s="186"/>
    </row>
    <row r="264" spans="1:8" s="174" customFormat="1">
      <c r="A264" s="199"/>
      <c r="E264" s="186"/>
      <c r="F264" s="186"/>
      <c r="G264" s="186"/>
      <c r="H264" s="186"/>
    </row>
    <row r="265" spans="1:8" s="174" customFormat="1">
      <c r="A265" s="199"/>
      <c r="E265" s="186"/>
      <c r="F265" s="186"/>
      <c r="G265" s="186"/>
      <c r="H265" s="186"/>
    </row>
    <row r="266" spans="1:8" s="174" customFormat="1">
      <c r="A266" s="199"/>
      <c r="E266" s="186"/>
      <c r="F266" s="186"/>
      <c r="G266" s="186"/>
      <c r="H266" s="186"/>
    </row>
    <row r="267" spans="1:8" s="174" customFormat="1">
      <c r="A267" s="199"/>
      <c r="E267" s="186"/>
      <c r="F267" s="186"/>
      <c r="G267" s="186"/>
      <c r="H267" s="186"/>
    </row>
    <row r="268" spans="1:8" s="174" customFormat="1">
      <c r="A268" s="199"/>
      <c r="E268" s="186"/>
      <c r="F268" s="186"/>
      <c r="G268" s="186"/>
      <c r="H268" s="186"/>
    </row>
    <row r="269" spans="1:8" s="174" customFormat="1">
      <c r="A269" s="199"/>
      <c r="E269" s="186"/>
      <c r="F269" s="186"/>
      <c r="G269" s="186"/>
      <c r="H269" s="186"/>
    </row>
    <row r="270" spans="1:8" s="174" customFormat="1">
      <c r="A270" s="199"/>
      <c r="E270" s="186"/>
      <c r="F270" s="186"/>
      <c r="G270" s="186"/>
      <c r="H270" s="186"/>
    </row>
    <row r="271" spans="1:8" s="174" customFormat="1">
      <c r="A271" s="199"/>
      <c r="E271" s="186"/>
      <c r="F271" s="186"/>
      <c r="G271" s="186"/>
      <c r="H271" s="186"/>
    </row>
    <row r="272" spans="1:8" s="174" customFormat="1">
      <c r="A272" s="199"/>
      <c r="E272" s="186"/>
      <c r="F272" s="186"/>
      <c r="G272" s="186"/>
      <c r="H272" s="186"/>
    </row>
    <row r="273" spans="1:8" s="174" customFormat="1">
      <c r="A273" s="199"/>
      <c r="E273" s="186"/>
      <c r="F273" s="186"/>
      <c r="G273" s="186"/>
      <c r="H273" s="186"/>
    </row>
    <row r="274" spans="1:8" s="174" customFormat="1">
      <c r="A274" s="199"/>
      <c r="E274" s="186"/>
      <c r="F274" s="186"/>
      <c r="G274" s="186"/>
      <c r="H274" s="186"/>
    </row>
    <row r="275" spans="1:8" s="174" customFormat="1">
      <c r="A275" s="199"/>
      <c r="E275" s="186"/>
      <c r="F275" s="186"/>
      <c r="G275" s="186"/>
      <c r="H275" s="186"/>
    </row>
    <row r="276" spans="1:8" s="174" customFormat="1">
      <c r="A276" s="199"/>
      <c r="E276" s="186"/>
      <c r="F276" s="186"/>
      <c r="G276" s="186"/>
      <c r="H276" s="186"/>
    </row>
    <row r="277" spans="1:8" s="174" customFormat="1">
      <c r="A277" s="199"/>
      <c r="E277" s="186"/>
      <c r="F277" s="186"/>
      <c r="G277" s="186"/>
      <c r="H277" s="186"/>
    </row>
    <row r="278" spans="1:8" s="174" customFormat="1">
      <c r="A278" s="199"/>
      <c r="E278" s="186"/>
      <c r="F278" s="186"/>
      <c r="G278" s="186"/>
      <c r="H278" s="186"/>
    </row>
    <row r="279" spans="1:8" s="174" customFormat="1">
      <c r="A279" s="199"/>
      <c r="E279" s="186"/>
      <c r="F279" s="186"/>
      <c r="G279" s="186"/>
      <c r="H279" s="186"/>
    </row>
    <row r="280" spans="1:8" s="174" customFormat="1">
      <c r="A280" s="199"/>
      <c r="E280" s="186"/>
      <c r="F280" s="186"/>
      <c r="G280" s="186"/>
      <c r="H280" s="186"/>
    </row>
    <row r="281" spans="1:8" s="174" customFormat="1">
      <c r="A281" s="199"/>
      <c r="E281" s="186"/>
      <c r="F281" s="186"/>
      <c r="G281" s="186"/>
      <c r="H281" s="186"/>
    </row>
    <row r="282" spans="1:8" s="174" customFormat="1">
      <c r="A282" s="199"/>
      <c r="E282" s="186"/>
      <c r="F282" s="186"/>
      <c r="G282" s="186"/>
      <c r="H282" s="186"/>
    </row>
    <row r="283" spans="1:8" s="174" customFormat="1">
      <c r="A283" s="199"/>
      <c r="E283" s="186"/>
      <c r="F283" s="186"/>
      <c r="G283" s="186"/>
      <c r="H283" s="186"/>
    </row>
    <row r="284" spans="1:8" s="174" customFormat="1">
      <c r="A284" s="199"/>
      <c r="E284" s="186"/>
      <c r="F284" s="186"/>
      <c r="G284" s="186"/>
      <c r="H284" s="186"/>
    </row>
    <row r="285" spans="1:8" s="174" customFormat="1">
      <c r="A285" s="199"/>
      <c r="E285" s="186"/>
      <c r="F285" s="186"/>
      <c r="G285" s="186"/>
      <c r="H285" s="186"/>
    </row>
    <row r="286" spans="1:8" s="174" customFormat="1">
      <c r="A286" s="199"/>
      <c r="E286" s="186"/>
      <c r="F286" s="186"/>
      <c r="G286" s="186"/>
      <c r="H286" s="186"/>
    </row>
    <row r="287" spans="1:8" s="174" customFormat="1">
      <c r="A287" s="199"/>
      <c r="E287" s="186"/>
      <c r="F287" s="186"/>
      <c r="G287" s="186"/>
      <c r="H287" s="186"/>
    </row>
    <row r="288" spans="1:8" s="174" customFormat="1">
      <c r="A288" s="199"/>
      <c r="E288" s="186"/>
      <c r="F288" s="186"/>
      <c r="G288" s="186"/>
      <c r="H288" s="186"/>
    </row>
    <row r="289" spans="1:8" s="174" customFormat="1">
      <c r="A289" s="199"/>
      <c r="E289" s="186"/>
      <c r="F289" s="186"/>
      <c r="G289" s="186"/>
      <c r="H289" s="186"/>
    </row>
    <row r="290" spans="1:8" s="174" customFormat="1">
      <c r="A290" s="199"/>
      <c r="E290" s="186"/>
      <c r="F290" s="186"/>
      <c r="G290" s="186"/>
      <c r="H290" s="186"/>
    </row>
    <row r="291" spans="1:8" s="174" customFormat="1">
      <c r="A291" s="199"/>
      <c r="E291" s="186"/>
      <c r="F291" s="186"/>
      <c r="G291" s="186"/>
      <c r="H291" s="186"/>
    </row>
    <row r="292" spans="1:8" s="174" customFormat="1">
      <c r="A292" s="199"/>
      <c r="E292" s="186"/>
      <c r="F292" s="186"/>
      <c r="G292" s="186"/>
      <c r="H292" s="186"/>
    </row>
    <row r="293" spans="1:8" s="174" customFormat="1">
      <c r="A293" s="199"/>
      <c r="E293" s="186"/>
      <c r="F293" s="186"/>
      <c r="G293" s="186"/>
      <c r="H293" s="186"/>
    </row>
    <row r="294" spans="1:8" s="174" customFormat="1">
      <c r="A294" s="199"/>
      <c r="E294" s="186"/>
      <c r="F294" s="186"/>
      <c r="G294" s="186"/>
      <c r="H294" s="186"/>
    </row>
    <row r="295" spans="1:8" s="174" customFormat="1">
      <c r="A295" s="199"/>
      <c r="E295" s="186"/>
      <c r="F295" s="186"/>
      <c r="G295" s="186"/>
      <c r="H295" s="186"/>
    </row>
    <row r="296" spans="1:8" s="174" customFormat="1">
      <c r="A296" s="199"/>
      <c r="E296" s="186"/>
      <c r="F296" s="186"/>
      <c r="G296" s="186"/>
      <c r="H296" s="186"/>
    </row>
    <row r="297" spans="1:8" s="174" customFormat="1">
      <c r="A297" s="199"/>
      <c r="E297" s="186"/>
      <c r="F297" s="186"/>
      <c r="G297" s="186"/>
      <c r="H297" s="186"/>
    </row>
    <row r="298" spans="1:8" s="174" customFormat="1">
      <c r="A298" s="199"/>
      <c r="E298" s="186"/>
      <c r="F298" s="186"/>
      <c r="G298" s="186"/>
      <c r="H298" s="186"/>
    </row>
    <row r="299" spans="1:8" s="174" customFormat="1">
      <c r="A299" s="199"/>
      <c r="E299" s="186"/>
      <c r="F299" s="186"/>
      <c r="G299" s="186"/>
      <c r="H299" s="186"/>
    </row>
    <row r="300" spans="1:8" s="174" customFormat="1">
      <c r="A300" s="199"/>
      <c r="E300" s="186"/>
      <c r="F300" s="186"/>
      <c r="G300" s="186"/>
      <c r="H300" s="186"/>
    </row>
    <row r="301" spans="1:8" s="174" customFormat="1">
      <c r="A301" s="199"/>
      <c r="E301" s="186"/>
      <c r="F301" s="186"/>
      <c r="G301" s="186"/>
      <c r="H301" s="186"/>
    </row>
    <row r="302" spans="1:8" s="174" customFormat="1">
      <c r="A302" s="199"/>
      <c r="E302" s="186"/>
      <c r="F302" s="186"/>
      <c r="G302" s="186"/>
      <c r="H302" s="186"/>
    </row>
    <row r="303" spans="1:8" s="174" customFormat="1">
      <c r="A303" s="199"/>
      <c r="E303" s="186"/>
      <c r="F303" s="186"/>
      <c r="G303" s="186"/>
      <c r="H303" s="186"/>
    </row>
    <row r="304" spans="1:8" s="174" customFormat="1">
      <c r="A304" s="199"/>
      <c r="E304" s="186"/>
      <c r="F304" s="186"/>
      <c r="G304" s="186"/>
      <c r="H304" s="186"/>
    </row>
    <row r="305" spans="1:8" s="174" customFormat="1">
      <c r="A305" s="199"/>
      <c r="E305" s="186"/>
      <c r="F305" s="186"/>
      <c r="G305" s="186"/>
      <c r="H305" s="186"/>
    </row>
    <row r="306" spans="1:8" s="174" customFormat="1">
      <c r="A306" s="199"/>
      <c r="E306" s="186"/>
      <c r="F306" s="186"/>
      <c r="G306" s="186"/>
      <c r="H306" s="186"/>
    </row>
    <row r="307" spans="1:8" s="174" customFormat="1">
      <c r="A307" s="199"/>
      <c r="E307" s="186"/>
      <c r="F307" s="186"/>
      <c r="G307" s="186"/>
      <c r="H307" s="186"/>
    </row>
  </sheetData>
  <mergeCells count="16">
    <mergeCell ref="G156:H156"/>
    <mergeCell ref="A136:H136"/>
    <mergeCell ref="C155:D155"/>
    <mergeCell ref="G155:H155"/>
    <mergeCell ref="C156:D156"/>
    <mergeCell ref="A1:H1"/>
    <mergeCell ref="A51:H51"/>
    <mergeCell ref="A118:H118"/>
    <mergeCell ref="A127:H127"/>
    <mergeCell ref="A2:H2"/>
    <mergeCell ref="A4:A5"/>
    <mergeCell ref="B4:B5"/>
    <mergeCell ref="C4:D4"/>
    <mergeCell ref="E4:H4"/>
    <mergeCell ref="A7:H7"/>
    <mergeCell ref="A69:H69"/>
  </mergeCells>
  <phoneticPr fontId="3" type="noConversion"/>
  <pageMargins left="0.23622047244094491" right="0.15748031496062992" top="0.19685039370078741" bottom="0.19685039370078741" header="0.39370078740157483" footer="0.19685039370078741"/>
  <pageSetup paperSize="9" scale="47" orientation="landscape" verticalDpi="300" r:id="rId1"/>
  <headerFooter alignWithMargins="0"/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2:N285"/>
  <sheetViews>
    <sheetView view="pageBreakPreview" topLeftCell="A16" zoomScale="70" zoomScaleNormal="100" zoomScaleSheetLayoutView="70" workbookViewId="0">
      <selection activeCell="F16" sqref="F16"/>
    </sheetView>
  </sheetViews>
  <sheetFormatPr defaultRowHeight="18.75"/>
  <cols>
    <col min="1" max="1" width="9.140625" style="84"/>
    <col min="2" max="2" width="74" style="84" customWidth="1"/>
    <col min="3" max="3" width="12" style="147" customWidth="1"/>
    <col min="4" max="4" width="14" style="147" customWidth="1"/>
    <col min="5" max="5" width="14.42578125" style="147" customWidth="1"/>
    <col min="6" max="6" width="15.140625" style="147" customWidth="1"/>
    <col min="7" max="7" width="14.5703125" style="147" customWidth="1"/>
    <col min="8" max="8" width="14.140625" style="84" customWidth="1"/>
    <col min="9" max="9" width="14.42578125" style="84" customWidth="1"/>
    <col min="10" max="10" width="15.28515625" style="84" customWidth="1"/>
    <col min="11" max="11" width="9.140625" style="84"/>
    <col min="12" max="12" width="18" style="84" customWidth="1"/>
    <col min="13" max="13" width="9.140625" style="84"/>
    <col min="14" max="14" width="16" style="84" customWidth="1"/>
    <col min="15" max="16384" width="9.140625" style="84"/>
  </cols>
  <sheetData>
    <row r="2" spans="1:14" ht="22.5">
      <c r="B2" s="266" t="s">
        <v>113</v>
      </c>
      <c r="C2" s="266"/>
      <c r="D2" s="266"/>
      <c r="E2" s="266"/>
      <c r="F2" s="266"/>
      <c r="G2" s="266"/>
      <c r="H2" s="266"/>
    </row>
    <row r="3" spans="1:14">
      <c r="B3" s="86"/>
      <c r="C3" s="87"/>
      <c r="D3" s="86"/>
      <c r="E3" s="86"/>
      <c r="F3" s="86"/>
      <c r="G3" s="87"/>
      <c r="H3" s="86"/>
    </row>
    <row r="4" spans="1:14" ht="41.25" customHeight="1">
      <c r="A4" s="271" t="s">
        <v>87</v>
      </c>
      <c r="B4" s="271" t="s">
        <v>22</v>
      </c>
      <c r="C4" s="261" t="s">
        <v>4</v>
      </c>
      <c r="D4" s="261" t="s">
        <v>334</v>
      </c>
      <c r="E4" s="267" t="s">
        <v>335</v>
      </c>
      <c r="F4" s="267" t="s">
        <v>336</v>
      </c>
      <c r="G4" s="269" t="s">
        <v>174</v>
      </c>
      <c r="H4" s="261" t="s">
        <v>175</v>
      </c>
    </row>
    <row r="5" spans="1:14" ht="42.75" customHeight="1">
      <c r="A5" s="272"/>
      <c r="B5" s="272"/>
      <c r="C5" s="262"/>
      <c r="D5" s="262"/>
      <c r="E5" s="268"/>
      <c r="F5" s="268"/>
      <c r="G5" s="270"/>
      <c r="H5" s="262"/>
    </row>
    <row r="6" spans="1:14" ht="24.75" customHeight="1">
      <c r="A6" s="88">
        <v>1</v>
      </c>
      <c r="B6" s="88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  <c r="H6" s="89">
        <v>8</v>
      </c>
    </row>
    <row r="7" spans="1:14" ht="30.75" customHeight="1">
      <c r="A7" s="273" t="s">
        <v>86</v>
      </c>
      <c r="B7" s="274"/>
      <c r="C7" s="89"/>
      <c r="D7" s="93">
        <f>D11+D8+D19</f>
        <v>56717.099999999991</v>
      </c>
      <c r="E7" s="93">
        <f>E11+E8+E19</f>
        <v>80700.599999999991</v>
      </c>
      <c r="F7" s="93">
        <f>F11+F8+F19</f>
        <v>87745.999999999985</v>
      </c>
      <c r="G7" s="93">
        <f>F7-E7</f>
        <v>7045.3999999999942</v>
      </c>
      <c r="H7" s="93">
        <f>F7/E7*100</f>
        <v>108.73029444638578</v>
      </c>
      <c r="I7" s="84" t="s">
        <v>318</v>
      </c>
    </row>
    <row r="8" spans="1:14" ht="47.25" customHeight="1">
      <c r="A8" s="257" t="s">
        <v>85</v>
      </c>
      <c r="B8" s="258"/>
      <c r="C8" s="200">
        <v>1000</v>
      </c>
      <c r="D8" s="93">
        <f>D9+D10</f>
        <v>27137.1</v>
      </c>
      <c r="E8" s="93">
        <f>E9+E10</f>
        <v>62038.9</v>
      </c>
      <c r="F8" s="93">
        <f>F9+F10</f>
        <v>57463.5</v>
      </c>
      <c r="G8" s="93">
        <f t="shared" ref="G8:G59" si="0">F8-E8</f>
        <v>-4575.4000000000015</v>
      </c>
      <c r="H8" s="93">
        <f t="shared" ref="H8:H20" si="1">F8/E8*100</f>
        <v>92.624949829864818</v>
      </c>
    </row>
    <row r="9" spans="1:14" ht="46.5" customHeight="1">
      <c r="A9" s="201" t="s">
        <v>94</v>
      </c>
      <c r="B9" s="132" t="s">
        <v>311</v>
      </c>
      <c r="C9" s="137"/>
      <c r="D9" s="108">
        <v>26659.8</v>
      </c>
      <c r="E9" s="108">
        <v>61763.8</v>
      </c>
      <c r="F9" s="108">
        <v>57434.6</v>
      </c>
      <c r="G9" s="108">
        <f t="shared" si="0"/>
        <v>-4329.2000000000044</v>
      </c>
      <c r="H9" s="108">
        <f t="shared" si="1"/>
        <v>92.990716244790633</v>
      </c>
    </row>
    <row r="10" spans="1:14" ht="39.75" customHeight="1">
      <c r="A10" s="202">
        <v>2</v>
      </c>
      <c r="B10" s="203" t="s">
        <v>310</v>
      </c>
      <c r="C10" s="137"/>
      <c r="D10" s="108">
        <v>477.3</v>
      </c>
      <c r="E10" s="108">
        <v>275.10000000000002</v>
      </c>
      <c r="F10" s="108">
        <v>28.9</v>
      </c>
      <c r="G10" s="108">
        <f t="shared" si="0"/>
        <v>-246.20000000000002</v>
      </c>
      <c r="H10" s="108">
        <f t="shared" si="1"/>
        <v>10.50527081061432</v>
      </c>
    </row>
    <row r="11" spans="1:14" ht="30.75" customHeight="1">
      <c r="A11" s="259" t="s">
        <v>42</v>
      </c>
      <c r="B11" s="260"/>
      <c r="C11" s="200">
        <v>1040</v>
      </c>
      <c r="D11" s="93">
        <f>SUM(D12:D18)</f>
        <v>28129.8</v>
      </c>
      <c r="E11" s="93">
        <f>SUM(E12:E18)</f>
        <v>17211.5</v>
      </c>
      <c r="F11" s="93">
        <f>SUM(F12:F18)</f>
        <v>27234.099999999995</v>
      </c>
      <c r="G11" s="93">
        <f t="shared" si="0"/>
        <v>10022.599999999995</v>
      </c>
      <c r="H11" s="93">
        <f t="shared" si="1"/>
        <v>158.23199604915314</v>
      </c>
    </row>
    <row r="12" spans="1:14" ht="34.5" customHeight="1">
      <c r="A12" s="95" t="s">
        <v>94</v>
      </c>
      <c r="B12" s="204" t="s">
        <v>211</v>
      </c>
      <c r="C12" s="205"/>
      <c r="D12" s="108">
        <v>20384.099999999999</v>
      </c>
      <c r="E12" s="108">
        <v>15818.5</v>
      </c>
      <c r="F12" s="108">
        <v>22318.1</v>
      </c>
      <c r="G12" s="108">
        <f t="shared" si="0"/>
        <v>6499.5999999999985</v>
      </c>
      <c r="H12" s="108">
        <f t="shared" si="1"/>
        <v>141.08859879255303</v>
      </c>
      <c r="L12" s="102"/>
      <c r="N12" s="102"/>
    </row>
    <row r="13" spans="1:14" ht="39" customHeight="1">
      <c r="A13" s="95" t="s">
        <v>103</v>
      </c>
      <c r="B13" s="104" t="s">
        <v>212</v>
      </c>
      <c r="C13" s="205"/>
      <c r="D13" s="108">
        <v>6001</v>
      </c>
      <c r="E13" s="108"/>
      <c r="F13" s="108"/>
      <c r="G13" s="108">
        <f t="shared" si="0"/>
        <v>0</v>
      </c>
      <c r="H13" s="108"/>
    </row>
    <row r="14" spans="1:14" ht="33.75" customHeight="1">
      <c r="A14" s="95" t="s">
        <v>115</v>
      </c>
      <c r="B14" s="131" t="s">
        <v>213</v>
      </c>
      <c r="C14" s="205"/>
      <c r="D14" s="108">
        <v>479.4</v>
      </c>
      <c r="E14" s="108">
        <v>610.79999999999995</v>
      </c>
      <c r="F14" s="108">
        <v>754.8</v>
      </c>
      <c r="G14" s="108">
        <f t="shared" si="0"/>
        <v>144</v>
      </c>
      <c r="H14" s="108">
        <f t="shared" si="1"/>
        <v>123.57563850687623</v>
      </c>
      <c r="L14" s="206"/>
      <c r="M14" s="207"/>
    </row>
    <row r="15" spans="1:14" ht="46.5" customHeight="1">
      <c r="A15" s="95" t="s">
        <v>119</v>
      </c>
      <c r="B15" s="104" t="s">
        <v>316</v>
      </c>
      <c r="C15" s="208"/>
      <c r="D15" s="108">
        <v>1177.3</v>
      </c>
      <c r="E15" s="108">
        <v>694.2</v>
      </c>
      <c r="F15" s="108">
        <v>1434.3</v>
      </c>
      <c r="G15" s="108">
        <f t="shared" si="0"/>
        <v>740.09999999999991</v>
      </c>
      <c r="H15" s="108">
        <f t="shared" si="1"/>
        <v>206.61192739844424</v>
      </c>
    </row>
    <row r="16" spans="1:14" ht="33.75" customHeight="1">
      <c r="A16" s="95" t="s">
        <v>270</v>
      </c>
      <c r="B16" s="104" t="s">
        <v>317</v>
      </c>
      <c r="C16" s="208"/>
      <c r="D16" s="108"/>
      <c r="E16" s="108"/>
      <c r="F16" s="108">
        <v>5.6</v>
      </c>
      <c r="G16" s="108">
        <f t="shared" si="0"/>
        <v>5.6</v>
      </c>
      <c r="H16" s="108"/>
    </row>
    <row r="17" spans="1:10" ht="33.75" customHeight="1">
      <c r="A17" s="95" t="s">
        <v>273</v>
      </c>
      <c r="B17" s="104" t="s">
        <v>246</v>
      </c>
      <c r="C17" s="208"/>
      <c r="D17" s="108"/>
      <c r="E17" s="108"/>
      <c r="F17" s="108">
        <v>2555.6</v>
      </c>
      <c r="G17" s="108">
        <f t="shared" si="0"/>
        <v>2555.6</v>
      </c>
      <c r="H17" s="108"/>
    </row>
    <row r="18" spans="1:10" ht="45" customHeight="1">
      <c r="A18" s="95" t="s">
        <v>271</v>
      </c>
      <c r="B18" s="104" t="s">
        <v>142</v>
      </c>
      <c r="C18" s="209"/>
      <c r="D18" s="108">
        <v>88</v>
      </c>
      <c r="E18" s="108">
        <v>88</v>
      </c>
      <c r="F18" s="108">
        <v>165.7</v>
      </c>
      <c r="G18" s="108">
        <f t="shared" si="0"/>
        <v>77.699999999999989</v>
      </c>
      <c r="H18" s="108">
        <f t="shared" si="1"/>
        <v>188.29545454545453</v>
      </c>
    </row>
    <row r="19" spans="1:10" ht="27" customHeight="1">
      <c r="A19" s="275" t="s">
        <v>26</v>
      </c>
      <c r="B19" s="276"/>
      <c r="C19" s="200">
        <v>1150</v>
      </c>
      <c r="D19" s="93">
        <f>D20</f>
        <v>1450.2</v>
      </c>
      <c r="E19" s="93">
        <f>E20</f>
        <v>1450.2</v>
      </c>
      <c r="F19" s="93">
        <f t="shared" ref="F19" si="2">F20</f>
        <v>3048.4</v>
      </c>
      <c r="G19" s="93">
        <f t="shared" si="0"/>
        <v>1598.2</v>
      </c>
      <c r="H19" s="93">
        <f t="shared" si="1"/>
        <v>210.20548889808302</v>
      </c>
    </row>
    <row r="20" spans="1:10" ht="28.5" customHeight="1">
      <c r="A20" s="95" t="s">
        <v>94</v>
      </c>
      <c r="B20" s="104" t="s">
        <v>214</v>
      </c>
      <c r="C20" s="200"/>
      <c r="D20" s="108">
        <v>1450.2</v>
      </c>
      <c r="E20" s="108">
        <v>1450.2</v>
      </c>
      <c r="F20" s="108">
        <v>3048.4</v>
      </c>
      <c r="G20" s="108">
        <f t="shared" si="0"/>
        <v>1598.2</v>
      </c>
      <c r="H20" s="93">
        <f t="shared" si="1"/>
        <v>210.20548889808302</v>
      </c>
    </row>
    <row r="21" spans="1:10" ht="28.5" customHeight="1">
      <c r="A21" s="281" t="s">
        <v>88</v>
      </c>
      <c r="B21" s="282"/>
      <c r="C21" s="200"/>
      <c r="D21" s="108"/>
      <c r="E21" s="108"/>
      <c r="F21" s="108"/>
      <c r="G21" s="108">
        <f t="shared" si="0"/>
        <v>0</v>
      </c>
      <c r="H21" s="108"/>
    </row>
    <row r="22" spans="1:10" ht="39.75" customHeight="1">
      <c r="A22" s="235" t="s">
        <v>99</v>
      </c>
      <c r="B22" s="236"/>
      <c r="C22" s="176"/>
      <c r="D22" s="108"/>
      <c r="E22" s="108"/>
      <c r="F22" s="108"/>
      <c r="G22" s="108">
        <f t="shared" si="0"/>
        <v>0</v>
      </c>
      <c r="H22" s="108"/>
    </row>
    <row r="23" spans="1:10" ht="25.5" customHeight="1">
      <c r="A23" s="235" t="s">
        <v>89</v>
      </c>
      <c r="B23" s="236"/>
      <c r="C23" s="176">
        <v>1011</v>
      </c>
      <c r="D23" s="93">
        <f>SUM(D24:D29)</f>
        <v>17242.2</v>
      </c>
      <c r="E23" s="93">
        <f>SUM(E24:E29)</f>
        <v>20051</v>
      </c>
      <c r="F23" s="93">
        <f>SUM(F24:F29)</f>
        <v>29049.199999999997</v>
      </c>
      <c r="G23" s="93">
        <f t="shared" si="0"/>
        <v>8998.1999999999971</v>
      </c>
      <c r="H23" s="93">
        <f>F23/E23*100</f>
        <v>144.87656475986233</v>
      </c>
    </row>
    <row r="24" spans="1:10" s="118" customFormat="1" ht="27" customHeight="1">
      <c r="A24" s="279" t="s">
        <v>159</v>
      </c>
      <c r="B24" s="280"/>
      <c r="C24" s="176"/>
      <c r="D24" s="108">
        <v>2583</v>
      </c>
      <c r="E24" s="108">
        <v>2272.8000000000002</v>
      </c>
      <c r="F24" s="108">
        <v>4702.2</v>
      </c>
      <c r="G24" s="108">
        <f t="shared" si="0"/>
        <v>2429.3999999999996</v>
      </c>
      <c r="H24" s="93">
        <f t="shared" ref="H24:H80" si="3">F24/E24*100</f>
        <v>206.89017951425552</v>
      </c>
      <c r="I24" s="210" t="s">
        <v>325</v>
      </c>
      <c r="J24" s="84"/>
    </row>
    <row r="25" spans="1:10" s="118" customFormat="1" ht="28.5" customHeight="1">
      <c r="A25" s="279" t="s">
        <v>146</v>
      </c>
      <c r="B25" s="280"/>
      <c r="C25" s="176"/>
      <c r="D25" s="108">
        <v>277.89999999999998</v>
      </c>
      <c r="E25" s="108">
        <v>127.9</v>
      </c>
      <c r="F25" s="108">
        <v>233.1</v>
      </c>
      <c r="G25" s="108">
        <f t="shared" si="0"/>
        <v>105.19999999999999</v>
      </c>
      <c r="H25" s="93">
        <f t="shared" si="3"/>
        <v>182.25175918686472</v>
      </c>
      <c r="I25" s="84"/>
      <c r="J25" s="84"/>
    </row>
    <row r="26" spans="1:10" s="118" customFormat="1" ht="56.25" customHeight="1">
      <c r="A26" s="255" t="s">
        <v>312</v>
      </c>
      <c r="B26" s="256"/>
      <c r="C26" s="176"/>
      <c r="D26" s="108">
        <v>107.3</v>
      </c>
      <c r="E26" s="108">
        <v>476.6</v>
      </c>
      <c r="F26" s="108">
        <v>278.7</v>
      </c>
      <c r="G26" s="108">
        <f t="shared" si="0"/>
        <v>-197.90000000000003</v>
      </c>
      <c r="H26" s="93">
        <f t="shared" si="3"/>
        <v>58.476710029374736</v>
      </c>
      <c r="I26" s="84"/>
      <c r="J26" s="84"/>
    </row>
    <row r="27" spans="1:10" s="118" customFormat="1" ht="29.25" customHeight="1">
      <c r="A27" s="250" t="s">
        <v>158</v>
      </c>
      <c r="B27" s="251"/>
      <c r="C27" s="176"/>
      <c r="D27" s="108">
        <v>19.7</v>
      </c>
      <c r="E27" s="108">
        <v>281.5</v>
      </c>
      <c r="F27" s="108">
        <v>18.600000000000001</v>
      </c>
      <c r="G27" s="108">
        <f t="shared" si="0"/>
        <v>-262.89999999999998</v>
      </c>
      <c r="H27" s="93">
        <f t="shared" si="3"/>
        <v>6.607460035523979</v>
      </c>
      <c r="I27" s="84"/>
      <c r="J27" s="84"/>
    </row>
    <row r="28" spans="1:10" s="118" customFormat="1" ht="27.75" customHeight="1">
      <c r="A28" s="250" t="s">
        <v>143</v>
      </c>
      <c r="B28" s="251"/>
      <c r="C28" s="176"/>
      <c r="D28" s="108">
        <v>324.7</v>
      </c>
      <c r="E28" s="108"/>
      <c r="F28" s="108"/>
      <c r="G28" s="108">
        <f t="shared" si="0"/>
        <v>0</v>
      </c>
      <c r="H28" s="93"/>
    </row>
    <row r="29" spans="1:10" s="118" customFormat="1" ht="62.25" customHeight="1">
      <c r="A29" s="255" t="s">
        <v>313</v>
      </c>
      <c r="B29" s="256"/>
      <c r="C29" s="176"/>
      <c r="D29" s="108">
        <v>13929.6</v>
      </c>
      <c r="E29" s="108">
        <v>16892.2</v>
      </c>
      <c r="F29" s="108">
        <v>23816.6</v>
      </c>
      <c r="G29" s="108">
        <f t="shared" si="0"/>
        <v>6924.3999999999978</v>
      </c>
      <c r="H29" s="93">
        <f t="shared" si="3"/>
        <v>140.9917003113863</v>
      </c>
    </row>
    <row r="30" spans="1:10" s="118" customFormat="1" ht="27" customHeight="1">
      <c r="A30" s="235" t="s">
        <v>90</v>
      </c>
      <c r="B30" s="236"/>
      <c r="C30" s="176">
        <v>1015</v>
      </c>
      <c r="D30" s="93">
        <f>SUM(D31:D38)</f>
        <v>123.00000000000001</v>
      </c>
      <c r="E30" s="93">
        <f>SUM(E31:E38)</f>
        <v>124.2</v>
      </c>
      <c r="F30" s="93">
        <f>SUM(F31:F38)</f>
        <v>4.1000000000000005</v>
      </c>
      <c r="G30" s="93">
        <f t="shared" si="0"/>
        <v>-120.10000000000001</v>
      </c>
      <c r="H30" s="93">
        <f t="shared" si="3"/>
        <v>3.3011272141706924</v>
      </c>
    </row>
    <row r="31" spans="1:10" s="118" customFormat="1" ht="31.5" customHeight="1">
      <c r="A31" s="250" t="s">
        <v>132</v>
      </c>
      <c r="B31" s="251"/>
      <c r="C31" s="176"/>
      <c r="D31" s="108">
        <v>27.7</v>
      </c>
      <c r="E31" s="108">
        <v>27.7</v>
      </c>
      <c r="F31" s="108"/>
      <c r="G31" s="108">
        <f t="shared" si="0"/>
        <v>-27.7</v>
      </c>
      <c r="H31" s="93">
        <f t="shared" si="3"/>
        <v>0</v>
      </c>
    </row>
    <row r="32" spans="1:10" s="118" customFormat="1" ht="27.75" customHeight="1">
      <c r="A32" s="250" t="s">
        <v>128</v>
      </c>
      <c r="B32" s="251"/>
      <c r="C32" s="176"/>
      <c r="D32" s="108">
        <v>66.400000000000006</v>
      </c>
      <c r="E32" s="108">
        <v>66.400000000000006</v>
      </c>
      <c r="F32" s="108"/>
      <c r="G32" s="108">
        <f t="shared" si="0"/>
        <v>-66.400000000000006</v>
      </c>
      <c r="H32" s="93">
        <f t="shared" si="3"/>
        <v>0</v>
      </c>
    </row>
    <row r="33" spans="1:8" s="118" customFormat="1" ht="30.75" customHeight="1">
      <c r="A33" s="250" t="s">
        <v>162</v>
      </c>
      <c r="B33" s="251"/>
      <c r="C33" s="176"/>
      <c r="D33" s="108">
        <v>3.6</v>
      </c>
      <c r="E33" s="108">
        <v>3.6</v>
      </c>
      <c r="F33" s="108">
        <v>0.6</v>
      </c>
      <c r="G33" s="108">
        <f t="shared" si="0"/>
        <v>-3</v>
      </c>
      <c r="H33" s="93">
        <f t="shared" si="3"/>
        <v>16.666666666666664</v>
      </c>
    </row>
    <row r="34" spans="1:8" s="118" customFormat="1" ht="27.75" customHeight="1">
      <c r="A34" s="250" t="s">
        <v>161</v>
      </c>
      <c r="B34" s="251"/>
      <c r="C34" s="176"/>
      <c r="D34" s="108">
        <v>1.7</v>
      </c>
      <c r="E34" s="108">
        <v>1.7</v>
      </c>
      <c r="F34" s="108"/>
      <c r="G34" s="108">
        <f t="shared" si="0"/>
        <v>-1.7</v>
      </c>
      <c r="H34" s="93">
        <f t="shared" si="3"/>
        <v>0</v>
      </c>
    </row>
    <row r="35" spans="1:8" s="118" customFormat="1" ht="30" customHeight="1">
      <c r="A35" s="250" t="s">
        <v>130</v>
      </c>
      <c r="B35" s="251"/>
      <c r="C35" s="176"/>
      <c r="D35" s="108">
        <v>4.3</v>
      </c>
      <c r="E35" s="108">
        <v>4.3</v>
      </c>
      <c r="F35" s="108">
        <v>0.6</v>
      </c>
      <c r="G35" s="108">
        <f t="shared" si="0"/>
        <v>-3.6999999999999997</v>
      </c>
      <c r="H35" s="93">
        <f t="shared" si="3"/>
        <v>13.953488372093023</v>
      </c>
    </row>
    <row r="36" spans="1:8" s="118" customFormat="1" ht="29.25" customHeight="1">
      <c r="A36" s="250" t="s">
        <v>131</v>
      </c>
      <c r="B36" s="251"/>
      <c r="C36" s="176"/>
      <c r="D36" s="108">
        <v>2.2000000000000002</v>
      </c>
      <c r="E36" s="108">
        <v>2.2000000000000002</v>
      </c>
      <c r="F36" s="108">
        <v>2.2000000000000002</v>
      </c>
      <c r="G36" s="108">
        <f t="shared" si="0"/>
        <v>0</v>
      </c>
      <c r="H36" s="93">
        <f t="shared" si="3"/>
        <v>100</v>
      </c>
    </row>
    <row r="37" spans="1:8" s="118" customFormat="1" ht="29.25" customHeight="1">
      <c r="A37" s="250" t="s">
        <v>163</v>
      </c>
      <c r="B37" s="251"/>
      <c r="C37" s="176"/>
      <c r="D37" s="108">
        <v>7.2</v>
      </c>
      <c r="E37" s="108">
        <v>7.2</v>
      </c>
      <c r="F37" s="108">
        <v>0.7</v>
      </c>
      <c r="G37" s="108">
        <f t="shared" si="0"/>
        <v>-6.5</v>
      </c>
      <c r="H37" s="93">
        <f t="shared" si="3"/>
        <v>9.7222222222222214</v>
      </c>
    </row>
    <row r="38" spans="1:8" s="118" customFormat="1" ht="29.25" customHeight="1">
      <c r="A38" s="250" t="s">
        <v>207</v>
      </c>
      <c r="B38" s="251"/>
      <c r="C38" s="176"/>
      <c r="D38" s="108">
        <v>9.9</v>
      </c>
      <c r="E38" s="108">
        <v>11.1</v>
      </c>
      <c r="F38" s="108"/>
      <c r="G38" s="108">
        <f t="shared" si="0"/>
        <v>-11.1</v>
      </c>
      <c r="H38" s="93">
        <f t="shared" si="3"/>
        <v>0</v>
      </c>
    </row>
    <row r="39" spans="1:8" s="118" customFormat="1" ht="29.25" customHeight="1">
      <c r="A39" s="235" t="s">
        <v>91</v>
      </c>
      <c r="B39" s="236"/>
      <c r="C39" s="211"/>
      <c r="D39" s="108"/>
      <c r="E39" s="108"/>
      <c r="F39" s="108"/>
      <c r="G39" s="108">
        <f t="shared" si="0"/>
        <v>0</v>
      </c>
      <c r="H39" s="93"/>
    </row>
    <row r="40" spans="1:8" s="118" customFormat="1" ht="29.25" customHeight="1">
      <c r="A40" s="246" t="s">
        <v>89</v>
      </c>
      <c r="B40" s="246"/>
      <c r="C40" s="176">
        <v>1021</v>
      </c>
      <c r="D40" s="93">
        <f>SUM(D41:D58)</f>
        <v>1198.8999999999999</v>
      </c>
      <c r="E40" s="93">
        <f>SUM(E41:E58)</f>
        <v>1687.4</v>
      </c>
      <c r="F40" s="93">
        <f>SUM(F41:F58)</f>
        <v>1365.9</v>
      </c>
      <c r="G40" s="93">
        <f t="shared" si="0"/>
        <v>-321.5</v>
      </c>
      <c r="H40" s="93"/>
    </row>
    <row r="41" spans="1:8" s="118" customFormat="1" ht="30.75" customHeight="1">
      <c r="A41" s="265" t="s">
        <v>370</v>
      </c>
      <c r="B41" s="265"/>
      <c r="C41" s="176"/>
      <c r="D41" s="62">
        <v>107.8</v>
      </c>
      <c r="E41" s="62">
        <v>297.89999999999998</v>
      </c>
      <c r="F41" s="62">
        <v>428</v>
      </c>
      <c r="G41" s="108">
        <f t="shared" si="0"/>
        <v>130.10000000000002</v>
      </c>
      <c r="H41" s="93"/>
    </row>
    <row r="42" spans="1:8" s="118" customFormat="1" ht="25.5" customHeight="1">
      <c r="A42" s="254" t="s">
        <v>159</v>
      </c>
      <c r="B42" s="254"/>
      <c r="C42" s="176"/>
      <c r="D42" s="62">
        <v>65</v>
      </c>
      <c r="E42" s="62"/>
      <c r="F42" s="62"/>
      <c r="G42" s="108">
        <f t="shared" si="0"/>
        <v>0</v>
      </c>
      <c r="H42" s="93"/>
    </row>
    <row r="43" spans="1:8" s="118" customFormat="1" ht="28.5" customHeight="1">
      <c r="A43" s="254" t="s">
        <v>181</v>
      </c>
      <c r="B43" s="254"/>
      <c r="C43" s="176"/>
      <c r="D43" s="62">
        <v>12.5</v>
      </c>
      <c r="E43" s="62">
        <v>57.6</v>
      </c>
      <c r="F43" s="108">
        <v>18.600000000000001</v>
      </c>
      <c r="G43" s="108">
        <f t="shared" si="0"/>
        <v>-39</v>
      </c>
      <c r="H43" s="93"/>
    </row>
    <row r="44" spans="1:8" s="118" customFormat="1" ht="27.75" customHeight="1">
      <c r="A44" s="255" t="s">
        <v>172</v>
      </c>
      <c r="B44" s="256"/>
      <c r="C44" s="176"/>
      <c r="D44" s="62">
        <v>265.3</v>
      </c>
      <c r="E44" s="62">
        <v>1168</v>
      </c>
      <c r="F44" s="108">
        <v>24.3</v>
      </c>
      <c r="G44" s="108">
        <f t="shared" si="0"/>
        <v>-1143.7</v>
      </c>
      <c r="H44" s="93"/>
    </row>
    <row r="45" spans="1:8" s="118" customFormat="1" ht="27.75" customHeight="1">
      <c r="A45" s="255" t="s">
        <v>182</v>
      </c>
      <c r="B45" s="256"/>
      <c r="C45" s="176"/>
      <c r="D45" s="62">
        <v>20.8</v>
      </c>
      <c r="E45" s="62">
        <v>69.400000000000006</v>
      </c>
      <c r="F45" s="108">
        <v>28.8</v>
      </c>
      <c r="G45" s="108">
        <f t="shared" si="0"/>
        <v>-40.600000000000009</v>
      </c>
      <c r="H45" s="93"/>
    </row>
    <row r="46" spans="1:8" s="118" customFormat="1" ht="27.75" customHeight="1">
      <c r="A46" s="254" t="s">
        <v>235</v>
      </c>
      <c r="B46" s="254"/>
      <c r="C46" s="176"/>
      <c r="D46" s="62">
        <v>159.4</v>
      </c>
      <c r="E46" s="62"/>
      <c r="F46" s="62"/>
      <c r="G46" s="108">
        <f t="shared" si="0"/>
        <v>0</v>
      </c>
      <c r="H46" s="93"/>
    </row>
    <row r="47" spans="1:8" s="118" customFormat="1" ht="27.75" customHeight="1">
      <c r="A47" s="254" t="s">
        <v>147</v>
      </c>
      <c r="B47" s="254"/>
      <c r="C47" s="176"/>
      <c r="D47" s="62">
        <v>23</v>
      </c>
      <c r="E47" s="62">
        <v>88</v>
      </c>
      <c r="F47" s="62">
        <f>165.7+5.6</f>
        <v>171.29999999999998</v>
      </c>
      <c r="G47" s="108"/>
      <c r="H47" s="93"/>
    </row>
    <row r="48" spans="1:8" s="118" customFormat="1" ht="27.75" customHeight="1">
      <c r="A48" s="254" t="s">
        <v>199</v>
      </c>
      <c r="B48" s="254"/>
      <c r="C48" s="176"/>
      <c r="D48" s="62">
        <v>117.3</v>
      </c>
      <c r="E48" s="62"/>
      <c r="F48" s="62"/>
      <c r="G48" s="108"/>
      <c r="H48" s="93"/>
    </row>
    <row r="49" spans="1:8" s="118" customFormat="1" ht="27.75" customHeight="1">
      <c r="A49" s="255" t="s">
        <v>184</v>
      </c>
      <c r="B49" s="256"/>
      <c r="C49" s="176"/>
      <c r="D49" s="62"/>
      <c r="E49" s="62"/>
      <c r="F49" s="62">
        <v>170.5</v>
      </c>
      <c r="G49" s="108"/>
      <c r="H49" s="93"/>
    </row>
    <row r="50" spans="1:8" s="118" customFormat="1" ht="27.75" customHeight="1">
      <c r="A50" s="254" t="s">
        <v>200</v>
      </c>
      <c r="B50" s="254"/>
      <c r="C50" s="176"/>
      <c r="D50" s="62">
        <v>11.6</v>
      </c>
      <c r="E50" s="62"/>
      <c r="F50" s="62"/>
      <c r="G50" s="108"/>
      <c r="H50" s="93"/>
    </row>
    <row r="51" spans="1:8" s="118" customFormat="1" ht="27.75" customHeight="1">
      <c r="A51" s="254" t="s">
        <v>201</v>
      </c>
      <c r="B51" s="254"/>
      <c r="C51" s="176"/>
      <c r="D51" s="62">
        <v>260.39999999999998</v>
      </c>
      <c r="E51" s="62"/>
      <c r="F51" s="62"/>
      <c r="G51" s="108"/>
      <c r="H51" s="93"/>
    </row>
    <row r="52" spans="1:8" s="118" customFormat="1" ht="27.75" customHeight="1">
      <c r="A52" s="254" t="s">
        <v>198</v>
      </c>
      <c r="B52" s="254"/>
      <c r="C52" s="176"/>
      <c r="D52" s="168">
        <v>76.099999999999994</v>
      </c>
      <c r="E52" s="168"/>
      <c r="F52" s="168"/>
      <c r="G52" s="108"/>
      <c r="H52" s="93"/>
    </row>
    <row r="53" spans="1:8" s="118" customFormat="1" ht="27.75" customHeight="1">
      <c r="A53" s="252" t="s">
        <v>133</v>
      </c>
      <c r="B53" s="253"/>
      <c r="C53" s="176"/>
      <c r="D53" s="62">
        <v>16.100000000000001</v>
      </c>
      <c r="E53" s="62"/>
      <c r="F53" s="62"/>
      <c r="G53" s="108"/>
      <c r="H53" s="93"/>
    </row>
    <row r="54" spans="1:8" s="118" customFormat="1" ht="27.75" customHeight="1">
      <c r="A54" s="252" t="s">
        <v>137</v>
      </c>
      <c r="B54" s="253"/>
      <c r="C54" s="176"/>
      <c r="D54" s="62">
        <v>30.4</v>
      </c>
      <c r="E54" s="62"/>
      <c r="F54" s="62">
        <v>524.4</v>
      </c>
      <c r="G54" s="108"/>
      <c r="H54" s="93"/>
    </row>
    <row r="55" spans="1:8" s="118" customFormat="1" ht="27.75" customHeight="1">
      <c r="A55" s="252" t="s">
        <v>134</v>
      </c>
      <c r="B55" s="253"/>
      <c r="C55" s="176"/>
      <c r="D55" s="62">
        <v>8.6999999999999993</v>
      </c>
      <c r="E55" s="62"/>
      <c r="F55" s="62"/>
      <c r="G55" s="108"/>
      <c r="H55" s="93"/>
    </row>
    <row r="56" spans="1:8" s="118" customFormat="1" ht="27.75" customHeight="1">
      <c r="A56" s="252" t="s">
        <v>157</v>
      </c>
      <c r="B56" s="253"/>
      <c r="C56" s="176"/>
      <c r="D56" s="62">
        <v>5</v>
      </c>
      <c r="E56" s="62">
        <v>5</v>
      </c>
      <c r="F56" s="62"/>
      <c r="G56" s="108"/>
      <c r="H56" s="93"/>
    </row>
    <row r="57" spans="1:8" s="118" customFormat="1" ht="27.75" customHeight="1">
      <c r="A57" s="252" t="s">
        <v>139</v>
      </c>
      <c r="B57" s="253"/>
      <c r="C57" s="176"/>
      <c r="D57" s="62">
        <v>18</v>
      </c>
      <c r="E57" s="62"/>
      <c r="F57" s="62"/>
      <c r="G57" s="108"/>
      <c r="H57" s="93"/>
    </row>
    <row r="58" spans="1:8" s="118" customFormat="1" ht="27.75" customHeight="1">
      <c r="A58" s="252" t="s">
        <v>140</v>
      </c>
      <c r="B58" s="253"/>
      <c r="C58" s="176"/>
      <c r="D58" s="62">
        <v>1.5</v>
      </c>
      <c r="E58" s="62">
        <v>1.5</v>
      </c>
      <c r="F58" s="62"/>
      <c r="G58" s="108"/>
      <c r="H58" s="93"/>
    </row>
    <row r="59" spans="1:8" s="118" customFormat="1" ht="27.75" customHeight="1">
      <c r="A59" s="235" t="s">
        <v>92</v>
      </c>
      <c r="B59" s="236"/>
      <c r="C59" s="211">
        <v>1025</v>
      </c>
      <c r="D59" s="93">
        <f>SUM(D60:D97)</f>
        <v>4895.3000000000011</v>
      </c>
      <c r="E59" s="93">
        <f>SUM(E60:E97)</f>
        <v>5171.7000000000007</v>
      </c>
      <c r="F59" s="93">
        <f>SUM(F60:F97)</f>
        <v>6120.2999999999993</v>
      </c>
      <c r="G59" s="93">
        <f t="shared" si="0"/>
        <v>948.59999999999854</v>
      </c>
      <c r="H59" s="93">
        <f t="shared" si="3"/>
        <v>118.34213121410752</v>
      </c>
    </row>
    <row r="60" spans="1:8" s="118" customFormat="1" ht="27.75" customHeight="1">
      <c r="A60" s="247" t="s">
        <v>180</v>
      </c>
      <c r="B60" s="248"/>
      <c r="C60" s="211"/>
      <c r="D60" s="108">
        <v>13.9</v>
      </c>
      <c r="E60" s="108">
        <v>21.9</v>
      </c>
      <c r="F60" s="108">
        <v>8.3000000000000007</v>
      </c>
      <c r="G60" s="108">
        <f t="shared" ref="G60:G100" si="4">F60-E60</f>
        <v>-13.599999999999998</v>
      </c>
      <c r="H60" s="93">
        <f t="shared" si="3"/>
        <v>37.899543378995439</v>
      </c>
    </row>
    <row r="61" spans="1:8" s="118" customFormat="1" ht="27.75" customHeight="1">
      <c r="A61" s="247" t="s">
        <v>185</v>
      </c>
      <c r="B61" s="248"/>
      <c r="C61" s="211"/>
      <c r="D61" s="108">
        <v>17.3</v>
      </c>
      <c r="E61" s="108">
        <v>41.4</v>
      </c>
      <c r="F61" s="108">
        <v>1.7</v>
      </c>
      <c r="G61" s="108">
        <f t="shared" si="4"/>
        <v>-39.699999999999996</v>
      </c>
      <c r="H61" s="93">
        <f t="shared" si="3"/>
        <v>4.1062801932367154</v>
      </c>
    </row>
    <row r="62" spans="1:8" s="118" customFormat="1" ht="27.75" customHeight="1">
      <c r="A62" s="247" t="s">
        <v>186</v>
      </c>
      <c r="B62" s="248"/>
      <c r="C62" s="211"/>
      <c r="D62" s="108">
        <v>28.8</v>
      </c>
      <c r="E62" s="108">
        <v>79.2</v>
      </c>
      <c r="F62" s="108"/>
      <c r="G62" s="108">
        <f t="shared" si="4"/>
        <v>-79.2</v>
      </c>
      <c r="H62" s="93">
        <f t="shared" si="3"/>
        <v>0</v>
      </c>
    </row>
    <row r="63" spans="1:8" s="118" customFormat="1" ht="27.75" customHeight="1">
      <c r="A63" s="247" t="s">
        <v>187</v>
      </c>
      <c r="B63" s="248"/>
      <c r="C63" s="211"/>
      <c r="D63" s="108">
        <v>20.6</v>
      </c>
      <c r="E63" s="108">
        <v>28.8</v>
      </c>
      <c r="F63" s="108">
        <v>14.4</v>
      </c>
      <c r="G63" s="108">
        <f t="shared" si="4"/>
        <v>-14.4</v>
      </c>
      <c r="H63" s="93">
        <f t="shared" si="3"/>
        <v>50</v>
      </c>
    </row>
    <row r="64" spans="1:8" s="118" customFormat="1" ht="27.75" customHeight="1">
      <c r="A64" s="247" t="s">
        <v>188</v>
      </c>
      <c r="B64" s="248"/>
      <c r="C64" s="211"/>
      <c r="D64" s="108">
        <v>19.100000000000001</v>
      </c>
      <c r="E64" s="108">
        <v>27.6</v>
      </c>
      <c r="F64" s="108">
        <v>13.8</v>
      </c>
      <c r="G64" s="108">
        <f t="shared" si="4"/>
        <v>-13.8</v>
      </c>
      <c r="H64" s="93">
        <f t="shared" si="3"/>
        <v>50</v>
      </c>
    </row>
    <row r="65" spans="1:10" s="118" customFormat="1" ht="27.75" customHeight="1">
      <c r="A65" s="247" t="s">
        <v>189</v>
      </c>
      <c r="B65" s="248"/>
      <c r="C65" s="211"/>
      <c r="D65" s="108">
        <v>31.2</v>
      </c>
      <c r="E65" s="108">
        <v>44</v>
      </c>
      <c r="F65" s="108">
        <v>22</v>
      </c>
      <c r="G65" s="108">
        <f t="shared" si="4"/>
        <v>-22</v>
      </c>
      <c r="H65" s="93">
        <f t="shared" si="3"/>
        <v>50</v>
      </c>
    </row>
    <row r="66" spans="1:10" s="118" customFormat="1" ht="27.75" customHeight="1">
      <c r="A66" s="247" t="s">
        <v>190</v>
      </c>
      <c r="B66" s="248"/>
      <c r="C66" s="211"/>
      <c r="D66" s="108">
        <v>2.5</v>
      </c>
      <c r="E66" s="108">
        <v>7.5</v>
      </c>
      <c r="F66" s="108">
        <v>2.5</v>
      </c>
      <c r="G66" s="108">
        <f t="shared" si="4"/>
        <v>-5</v>
      </c>
      <c r="H66" s="93"/>
    </row>
    <row r="67" spans="1:10" s="118" customFormat="1" ht="27.75" customHeight="1">
      <c r="A67" s="247" t="s">
        <v>132</v>
      </c>
      <c r="B67" s="248"/>
      <c r="C67" s="211"/>
      <c r="D67" s="108">
        <v>115.9</v>
      </c>
      <c r="E67" s="108">
        <v>174</v>
      </c>
      <c r="F67" s="108">
        <v>139.4</v>
      </c>
      <c r="G67" s="108">
        <f t="shared" ref="G67:G73" si="5">F67-E67</f>
        <v>-34.599999999999994</v>
      </c>
      <c r="H67" s="93"/>
    </row>
    <row r="68" spans="1:10" s="118" customFormat="1" ht="27.75" customHeight="1">
      <c r="A68" s="244" t="s">
        <v>193</v>
      </c>
      <c r="B68" s="245"/>
      <c r="C68" s="211"/>
      <c r="D68" s="108">
        <v>6.2</v>
      </c>
      <c r="E68" s="108">
        <v>3.6</v>
      </c>
      <c r="F68" s="108">
        <v>0.2</v>
      </c>
      <c r="G68" s="108">
        <f t="shared" si="5"/>
        <v>-3.4</v>
      </c>
      <c r="H68" s="93"/>
    </row>
    <row r="69" spans="1:10" s="118" customFormat="1" ht="27.75" customHeight="1">
      <c r="A69" s="244" t="s">
        <v>183</v>
      </c>
      <c r="B69" s="245"/>
      <c r="C69" s="211"/>
      <c r="D69" s="108">
        <v>4.2</v>
      </c>
      <c r="E69" s="108">
        <v>18.3</v>
      </c>
      <c r="F69" s="108">
        <v>4.2</v>
      </c>
      <c r="G69" s="108">
        <f t="shared" si="5"/>
        <v>-14.100000000000001</v>
      </c>
      <c r="H69" s="93"/>
    </row>
    <row r="70" spans="1:10" s="118" customFormat="1" ht="27.75" customHeight="1">
      <c r="A70" s="244" t="s">
        <v>184</v>
      </c>
      <c r="B70" s="245"/>
      <c r="C70" s="211"/>
      <c r="D70" s="108"/>
      <c r="E70" s="108"/>
      <c r="F70" s="108">
        <v>126.2</v>
      </c>
      <c r="G70" s="108">
        <f t="shared" si="5"/>
        <v>126.2</v>
      </c>
      <c r="H70" s="93"/>
    </row>
    <row r="71" spans="1:10" s="118" customFormat="1" ht="45.75" customHeight="1">
      <c r="A71" s="237" t="s">
        <v>145</v>
      </c>
      <c r="B71" s="238"/>
      <c r="C71" s="211"/>
      <c r="D71" s="108">
        <v>244.6</v>
      </c>
      <c r="E71" s="108"/>
      <c r="F71" s="108"/>
      <c r="G71" s="108">
        <f t="shared" si="5"/>
        <v>0</v>
      </c>
      <c r="H71" s="93"/>
    </row>
    <row r="72" spans="1:10" s="118" customFormat="1" ht="23.25" customHeight="1">
      <c r="A72" s="250" t="s">
        <v>133</v>
      </c>
      <c r="B72" s="251"/>
      <c r="C72" s="211"/>
      <c r="D72" s="108"/>
      <c r="E72" s="108"/>
      <c r="F72" s="108">
        <v>2.4</v>
      </c>
      <c r="G72" s="108">
        <f t="shared" si="5"/>
        <v>2.4</v>
      </c>
      <c r="H72" s="93"/>
    </row>
    <row r="73" spans="1:10" s="118" customFormat="1" ht="25.5" customHeight="1">
      <c r="A73" s="249" t="s">
        <v>368</v>
      </c>
      <c r="B73" s="249"/>
      <c r="C73" s="211"/>
      <c r="D73" s="108"/>
      <c r="E73" s="108"/>
      <c r="F73" s="108">
        <v>6.6</v>
      </c>
      <c r="G73" s="108">
        <f t="shared" si="5"/>
        <v>6.6</v>
      </c>
      <c r="H73" s="93"/>
    </row>
    <row r="74" spans="1:10" s="118" customFormat="1" ht="25.5" customHeight="1">
      <c r="A74" s="263" t="s">
        <v>128</v>
      </c>
      <c r="B74" s="264"/>
      <c r="C74" s="211"/>
      <c r="D74" s="108">
        <v>260.3</v>
      </c>
      <c r="E74" s="108">
        <v>752.5</v>
      </c>
      <c r="F74" s="108">
        <v>234.5</v>
      </c>
      <c r="G74" s="108">
        <f t="shared" si="4"/>
        <v>-518</v>
      </c>
      <c r="H74" s="93"/>
    </row>
    <row r="75" spans="1:10" s="118" customFormat="1" ht="24.75" customHeight="1">
      <c r="A75" s="277" t="s">
        <v>195</v>
      </c>
      <c r="B75" s="277"/>
      <c r="C75" s="211"/>
      <c r="D75" s="108">
        <v>20.5</v>
      </c>
      <c r="E75" s="108">
        <v>28.5</v>
      </c>
      <c r="F75" s="108">
        <v>9.5</v>
      </c>
      <c r="G75" s="108">
        <f t="shared" ref="G75:G76" si="6">F75-E75</f>
        <v>-19</v>
      </c>
      <c r="H75" s="93"/>
    </row>
    <row r="76" spans="1:10" s="118" customFormat="1" ht="24" customHeight="1">
      <c r="A76" s="237" t="s">
        <v>340</v>
      </c>
      <c r="B76" s="238"/>
      <c r="C76" s="211"/>
      <c r="D76" s="108">
        <v>0.7</v>
      </c>
      <c r="E76" s="108"/>
      <c r="F76" s="108"/>
      <c r="G76" s="108">
        <f t="shared" si="6"/>
        <v>0</v>
      </c>
      <c r="H76" s="93"/>
    </row>
    <row r="77" spans="1:10" ht="25.5" customHeight="1">
      <c r="A77" s="237" t="s">
        <v>192</v>
      </c>
      <c r="B77" s="238"/>
      <c r="C77" s="211"/>
      <c r="D77" s="108">
        <v>15.1</v>
      </c>
      <c r="E77" s="108">
        <v>2.8</v>
      </c>
      <c r="F77" s="108">
        <v>0.7</v>
      </c>
      <c r="G77" s="108">
        <f t="shared" si="4"/>
        <v>-2.0999999999999996</v>
      </c>
      <c r="H77" s="93">
        <f t="shared" si="3"/>
        <v>25</v>
      </c>
      <c r="I77" s="118"/>
      <c r="J77" s="118"/>
    </row>
    <row r="78" spans="1:10" ht="27.75" customHeight="1">
      <c r="A78" s="237" t="s">
        <v>152</v>
      </c>
      <c r="B78" s="238"/>
      <c r="C78" s="211"/>
      <c r="D78" s="108">
        <v>1500.8</v>
      </c>
      <c r="E78" s="108">
        <v>1526.2</v>
      </c>
      <c r="F78" s="108">
        <f>2667+505.3</f>
        <v>3172.3</v>
      </c>
      <c r="G78" s="108">
        <f t="shared" si="4"/>
        <v>1646.1000000000001</v>
      </c>
      <c r="H78" s="93">
        <f t="shared" si="3"/>
        <v>207.85611322238239</v>
      </c>
      <c r="I78" s="118"/>
      <c r="J78" s="118"/>
    </row>
    <row r="79" spans="1:10" ht="27.75" customHeight="1">
      <c r="A79" s="237" t="s">
        <v>150</v>
      </c>
      <c r="B79" s="238"/>
      <c r="C79" s="211"/>
      <c r="D79" s="108">
        <v>120.3</v>
      </c>
      <c r="E79" s="108">
        <v>151.5</v>
      </c>
      <c r="F79" s="108">
        <f>134.9+18.5</f>
        <v>153.4</v>
      </c>
      <c r="G79" s="108">
        <f t="shared" si="4"/>
        <v>1.9000000000000057</v>
      </c>
      <c r="H79" s="93">
        <f t="shared" si="3"/>
        <v>101.25412541254126</v>
      </c>
      <c r="I79" s="118"/>
      <c r="J79" s="118"/>
    </row>
    <row r="80" spans="1:10" ht="27.75" customHeight="1">
      <c r="A80" s="237" t="s">
        <v>151</v>
      </c>
      <c r="B80" s="238"/>
      <c r="C80" s="211"/>
      <c r="D80" s="108">
        <v>664.8</v>
      </c>
      <c r="E80" s="108">
        <v>853.9</v>
      </c>
      <c r="F80" s="108">
        <f>808+197.1+0.2</f>
        <v>1005.3000000000001</v>
      </c>
      <c r="G80" s="108">
        <f t="shared" si="4"/>
        <v>151.40000000000009</v>
      </c>
      <c r="H80" s="93">
        <f t="shared" si="3"/>
        <v>117.73041339735333</v>
      </c>
    </row>
    <row r="81" spans="1:8" ht="27.75" customHeight="1">
      <c r="A81" s="237" t="s">
        <v>144</v>
      </c>
      <c r="B81" s="238"/>
      <c r="C81" s="211"/>
      <c r="D81" s="108">
        <v>115.7</v>
      </c>
      <c r="E81" s="108">
        <v>113.9</v>
      </c>
      <c r="F81" s="108">
        <f>60.1+3.2</f>
        <v>63.300000000000004</v>
      </c>
      <c r="G81" s="108">
        <f t="shared" si="4"/>
        <v>-50.6</v>
      </c>
      <c r="H81" s="93">
        <f t="shared" ref="H81:H86" si="7">F81/E81*100</f>
        <v>55.57506584723442</v>
      </c>
    </row>
    <row r="82" spans="1:8" ht="27.75" customHeight="1">
      <c r="A82" s="237" t="s">
        <v>215</v>
      </c>
      <c r="B82" s="238"/>
      <c r="C82" s="211"/>
      <c r="D82" s="108">
        <v>159.19999999999999</v>
      </c>
      <c r="E82" s="108">
        <v>150</v>
      </c>
      <c r="F82" s="108"/>
      <c r="G82" s="108">
        <f t="shared" si="4"/>
        <v>-150</v>
      </c>
      <c r="H82" s="93">
        <f t="shared" si="7"/>
        <v>0</v>
      </c>
    </row>
    <row r="83" spans="1:8" ht="27.75" customHeight="1">
      <c r="A83" s="237" t="s">
        <v>341</v>
      </c>
      <c r="B83" s="238"/>
      <c r="C83" s="211"/>
      <c r="D83" s="108"/>
      <c r="E83" s="108"/>
      <c r="F83" s="108">
        <v>149.69999999999999</v>
      </c>
      <c r="G83" s="108">
        <f t="shared" si="4"/>
        <v>149.69999999999999</v>
      </c>
      <c r="H83" s="93" t="e">
        <f t="shared" si="7"/>
        <v>#DIV/0!</v>
      </c>
    </row>
    <row r="84" spans="1:8" ht="27.75" customHeight="1">
      <c r="A84" s="237" t="s">
        <v>342</v>
      </c>
      <c r="B84" s="238"/>
      <c r="C84" s="211"/>
      <c r="D84" s="108"/>
      <c r="E84" s="108">
        <v>300</v>
      </c>
      <c r="F84" s="108">
        <v>222.9</v>
      </c>
      <c r="G84" s="108">
        <f t="shared" si="4"/>
        <v>-77.099999999999994</v>
      </c>
      <c r="H84" s="93">
        <f t="shared" si="7"/>
        <v>74.3</v>
      </c>
    </row>
    <row r="85" spans="1:8" ht="27.75" customHeight="1">
      <c r="A85" s="237" t="s">
        <v>194</v>
      </c>
      <c r="B85" s="238"/>
      <c r="C85" s="211"/>
      <c r="D85" s="108">
        <v>10.4</v>
      </c>
      <c r="E85" s="108">
        <v>20.8</v>
      </c>
      <c r="F85" s="108"/>
      <c r="G85" s="108">
        <f t="shared" si="4"/>
        <v>-20.8</v>
      </c>
      <c r="H85" s="93">
        <f t="shared" si="7"/>
        <v>0</v>
      </c>
    </row>
    <row r="86" spans="1:8" ht="27.75" customHeight="1">
      <c r="A86" s="237" t="s">
        <v>372</v>
      </c>
      <c r="B86" s="238"/>
      <c r="C86" s="211"/>
      <c r="D86" s="108">
        <v>11</v>
      </c>
      <c r="E86" s="108"/>
      <c r="F86" s="108">
        <v>365</v>
      </c>
      <c r="G86" s="108">
        <f t="shared" si="4"/>
        <v>365</v>
      </c>
      <c r="H86" s="93" t="e">
        <f t="shared" si="7"/>
        <v>#DIV/0!</v>
      </c>
    </row>
    <row r="87" spans="1:8" ht="37.5" customHeight="1">
      <c r="A87" s="237" t="s">
        <v>343</v>
      </c>
      <c r="B87" s="238"/>
      <c r="C87" s="211"/>
      <c r="D87" s="108"/>
      <c r="E87" s="108">
        <v>223.5</v>
      </c>
      <c r="F87" s="108">
        <v>220.5</v>
      </c>
      <c r="G87" s="108">
        <f t="shared" si="4"/>
        <v>-3</v>
      </c>
      <c r="H87" s="93"/>
    </row>
    <row r="88" spans="1:8" ht="27.75" customHeight="1">
      <c r="A88" s="239" t="s">
        <v>329</v>
      </c>
      <c r="B88" s="240"/>
      <c r="C88" s="211"/>
      <c r="D88" s="108">
        <v>3.9</v>
      </c>
      <c r="E88" s="108">
        <v>6</v>
      </c>
      <c r="F88" s="108">
        <f>30.7+7.7</f>
        <v>38.4</v>
      </c>
      <c r="G88" s="108">
        <f t="shared" si="4"/>
        <v>32.4</v>
      </c>
      <c r="H88" s="93"/>
    </row>
    <row r="89" spans="1:8" ht="27.75" customHeight="1">
      <c r="A89" s="237" t="s">
        <v>165</v>
      </c>
      <c r="B89" s="238"/>
      <c r="C89" s="211"/>
      <c r="D89" s="108">
        <v>0.8</v>
      </c>
      <c r="E89" s="108">
        <v>0</v>
      </c>
      <c r="F89" s="108"/>
      <c r="G89" s="108">
        <f t="shared" si="4"/>
        <v>0</v>
      </c>
      <c r="H89" s="93"/>
    </row>
    <row r="90" spans="1:8" ht="27.75" customHeight="1">
      <c r="A90" s="239" t="s">
        <v>135</v>
      </c>
      <c r="B90" s="240"/>
      <c r="C90" s="211"/>
      <c r="D90" s="108">
        <v>56</v>
      </c>
      <c r="E90" s="108"/>
      <c r="F90" s="108"/>
      <c r="G90" s="108">
        <f t="shared" si="4"/>
        <v>0</v>
      </c>
      <c r="H90" s="93"/>
    </row>
    <row r="91" spans="1:8" ht="27.75" customHeight="1">
      <c r="A91" s="239" t="s">
        <v>373</v>
      </c>
      <c r="B91" s="240"/>
      <c r="C91" s="211"/>
      <c r="D91" s="108">
        <v>51.8</v>
      </c>
      <c r="E91" s="108"/>
      <c r="F91" s="108"/>
      <c r="G91" s="108">
        <f t="shared" si="4"/>
        <v>0</v>
      </c>
      <c r="H91" s="93"/>
    </row>
    <row r="92" spans="1:8" ht="27.75" customHeight="1">
      <c r="A92" s="244" t="s">
        <v>191</v>
      </c>
      <c r="B92" s="245"/>
      <c r="C92" s="211"/>
      <c r="D92" s="169">
        <v>59.4</v>
      </c>
      <c r="E92" s="169">
        <v>178.2</v>
      </c>
      <c r="F92" s="169">
        <v>59.4</v>
      </c>
      <c r="G92" s="108">
        <f t="shared" si="4"/>
        <v>-118.79999999999998</v>
      </c>
      <c r="H92" s="93"/>
    </row>
    <row r="93" spans="1:8" ht="27.75" customHeight="1">
      <c r="A93" s="244" t="s">
        <v>170</v>
      </c>
      <c r="B93" s="245"/>
      <c r="C93" s="211"/>
      <c r="D93" s="88">
        <v>20.399999999999999</v>
      </c>
      <c r="E93" s="88"/>
      <c r="F93" s="88"/>
      <c r="G93" s="108">
        <f t="shared" si="4"/>
        <v>0</v>
      </c>
      <c r="H93" s="93"/>
    </row>
    <row r="94" spans="1:8" ht="27.75" customHeight="1">
      <c r="A94" s="244" t="s">
        <v>141</v>
      </c>
      <c r="B94" s="245"/>
      <c r="C94" s="211"/>
      <c r="D94" s="169">
        <v>23.2</v>
      </c>
      <c r="E94" s="169"/>
      <c r="F94" s="169"/>
      <c r="G94" s="108">
        <f t="shared" si="4"/>
        <v>0</v>
      </c>
      <c r="H94" s="93"/>
    </row>
    <row r="95" spans="1:8" ht="57.75" customHeight="1">
      <c r="A95" s="255" t="s">
        <v>236</v>
      </c>
      <c r="B95" s="256"/>
      <c r="C95" s="211"/>
      <c r="D95" s="169">
        <v>1220.5999999999999</v>
      </c>
      <c r="E95" s="169">
        <v>417.6</v>
      </c>
      <c r="F95" s="169">
        <v>64.5</v>
      </c>
      <c r="G95" s="108">
        <f t="shared" si="4"/>
        <v>-353.1</v>
      </c>
      <c r="H95" s="93"/>
    </row>
    <row r="96" spans="1:8" ht="27.75" customHeight="1">
      <c r="A96" s="237" t="s">
        <v>216</v>
      </c>
      <c r="B96" s="238"/>
      <c r="C96" s="211"/>
      <c r="D96" s="169">
        <v>72.3</v>
      </c>
      <c r="E96" s="169"/>
      <c r="F96" s="169">
        <v>19.2</v>
      </c>
      <c r="G96" s="108">
        <f t="shared" si="4"/>
        <v>19.2</v>
      </c>
      <c r="H96" s="93"/>
    </row>
    <row r="97" spans="1:8" ht="27.75" customHeight="1">
      <c r="A97" s="242" t="s">
        <v>162</v>
      </c>
      <c r="B97" s="243"/>
      <c r="C97" s="212"/>
      <c r="D97" s="169">
        <v>3.8</v>
      </c>
      <c r="E97" s="169"/>
      <c r="F97" s="169"/>
      <c r="G97" s="108">
        <f t="shared" si="4"/>
        <v>0</v>
      </c>
      <c r="H97" s="93"/>
    </row>
    <row r="98" spans="1:8" ht="26.25" customHeight="1">
      <c r="A98" s="235" t="s">
        <v>217</v>
      </c>
      <c r="B98" s="236"/>
      <c r="C98" s="211"/>
      <c r="D98" s="108"/>
      <c r="E98" s="170"/>
      <c r="F98" s="170"/>
      <c r="G98" s="108"/>
      <c r="H98" s="93"/>
    </row>
    <row r="99" spans="1:8" ht="23.25" customHeight="1">
      <c r="A99" s="235" t="s">
        <v>102</v>
      </c>
      <c r="B99" s="236"/>
      <c r="C99" s="211">
        <v>1035</v>
      </c>
      <c r="D99" s="213">
        <f>D100</f>
        <v>24.5</v>
      </c>
      <c r="E99" s="170"/>
      <c r="F99" s="170"/>
      <c r="G99" s="108">
        <f t="shared" si="4"/>
        <v>0</v>
      </c>
      <c r="H99" s="93"/>
    </row>
    <row r="100" spans="1:8" ht="27.75" customHeight="1">
      <c r="A100" s="242" t="s">
        <v>132</v>
      </c>
      <c r="B100" s="243"/>
      <c r="C100" s="212"/>
      <c r="D100" s="170">
        <v>24.5</v>
      </c>
      <c r="E100" s="170"/>
      <c r="F100" s="170"/>
      <c r="G100" s="108">
        <f t="shared" si="4"/>
        <v>0</v>
      </c>
      <c r="H100" s="93"/>
    </row>
    <row r="101" spans="1:8" ht="31.5" customHeight="1">
      <c r="A101" s="233" t="s">
        <v>250</v>
      </c>
      <c r="B101" s="233"/>
      <c r="C101" s="241"/>
      <c r="D101" s="241"/>
      <c r="E101" s="148"/>
      <c r="F101" s="149"/>
      <c r="G101" s="278" t="s">
        <v>369</v>
      </c>
      <c r="H101" s="278"/>
    </row>
    <row r="102" spans="1:8">
      <c r="A102" s="234" t="s">
        <v>67</v>
      </c>
      <c r="B102" s="234"/>
      <c r="C102" s="232" t="s">
        <v>284</v>
      </c>
      <c r="D102" s="232"/>
      <c r="E102" s="172"/>
      <c r="F102" s="84"/>
      <c r="G102" s="234" t="s">
        <v>283</v>
      </c>
      <c r="H102" s="234"/>
    </row>
    <row r="103" spans="1:8">
      <c r="B103" s="214"/>
      <c r="D103" s="215"/>
      <c r="E103" s="216"/>
      <c r="F103" s="216"/>
      <c r="G103" s="216"/>
      <c r="H103" s="216"/>
    </row>
    <row r="104" spans="1:8">
      <c r="B104" s="214"/>
      <c r="D104" s="215"/>
      <c r="E104" s="216"/>
      <c r="F104" s="216"/>
      <c r="G104" s="216"/>
      <c r="H104" s="216"/>
    </row>
    <row r="105" spans="1:8">
      <c r="B105" s="214"/>
      <c r="D105" s="215"/>
      <c r="E105" s="216"/>
      <c r="F105" s="216"/>
      <c r="G105" s="216"/>
      <c r="H105" s="216"/>
    </row>
    <row r="106" spans="1:8">
      <c r="B106" s="214"/>
      <c r="D106" s="215"/>
      <c r="E106" s="216"/>
      <c r="F106" s="216"/>
      <c r="G106" s="216"/>
      <c r="H106" s="216"/>
    </row>
    <row r="107" spans="1:8">
      <c r="B107" s="214"/>
      <c r="D107" s="215"/>
      <c r="E107" s="216"/>
      <c r="F107" s="216"/>
      <c r="G107" s="216"/>
      <c r="H107" s="216"/>
    </row>
    <row r="108" spans="1:8">
      <c r="B108" s="214"/>
      <c r="D108" s="215"/>
      <c r="E108" s="216"/>
      <c r="F108" s="216"/>
      <c r="G108" s="216"/>
      <c r="H108" s="216"/>
    </row>
    <row r="109" spans="1:8">
      <c r="B109" s="214"/>
      <c r="D109" s="215"/>
      <c r="E109" s="216"/>
      <c r="F109" s="216"/>
      <c r="G109" s="216"/>
      <c r="H109" s="216"/>
    </row>
    <row r="110" spans="1:8">
      <c r="B110" s="214"/>
      <c r="D110" s="215"/>
      <c r="E110" s="216"/>
      <c r="F110" s="216"/>
      <c r="G110" s="216"/>
      <c r="H110" s="216"/>
    </row>
    <row r="111" spans="1:8">
      <c r="B111" s="214"/>
      <c r="D111" s="215"/>
      <c r="E111" s="216"/>
      <c r="F111" s="216"/>
      <c r="G111" s="216"/>
      <c r="H111" s="216"/>
    </row>
    <row r="112" spans="1:8">
      <c r="B112" s="214"/>
      <c r="D112" s="215"/>
      <c r="E112" s="216"/>
      <c r="F112" s="216"/>
      <c r="G112" s="216"/>
      <c r="H112" s="216"/>
    </row>
    <row r="113" spans="2:8">
      <c r="B113" s="214"/>
      <c r="D113" s="215"/>
      <c r="E113" s="216"/>
      <c r="F113" s="216"/>
      <c r="G113" s="216"/>
      <c r="H113" s="216"/>
    </row>
    <row r="114" spans="2:8">
      <c r="B114" s="214"/>
      <c r="D114" s="215"/>
      <c r="E114" s="216"/>
      <c r="F114" s="216"/>
      <c r="G114" s="216"/>
      <c r="H114" s="216"/>
    </row>
    <row r="115" spans="2:8">
      <c r="B115" s="214"/>
      <c r="D115" s="215"/>
      <c r="E115" s="216"/>
      <c r="F115" s="216"/>
      <c r="G115" s="216"/>
      <c r="H115" s="216"/>
    </row>
    <row r="116" spans="2:8">
      <c r="B116" s="214"/>
      <c r="D116" s="215"/>
      <c r="E116" s="216"/>
      <c r="F116" s="216"/>
      <c r="G116" s="216"/>
      <c r="H116" s="216"/>
    </row>
    <row r="117" spans="2:8">
      <c r="B117" s="214"/>
      <c r="D117" s="215"/>
      <c r="E117" s="216"/>
      <c r="F117" s="216"/>
      <c r="G117" s="216"/>
      <c r="H117" s="216"/>
    </row>
    <row r="118" spans="2:8">
      <c r="B118" s="214"/>
    </row>
    <row r="119" spans="2:8">
      <c r="B119" s="150"/>
    </row>
    <row r="120" spans="2:8">
      <c r="B120" s="150"/>
    </row>
    <row r="121" spans="2:8">
      <c r="B121" s="150"/>
    </row>
    <row r="122" spans="2:8">
      <c r="B122" s="150"/>
    </row>
    <row r="123" spans="2:8">
      <c r="B123" s="150"/>
    </row>
    <row r="124" spans="2:8">
      <c r="B124" s="150"/>
    </row>
    <row r="125" spans="2:8">
      <c r="B125" s="150"/>
    </row>
    <row r="126" spans="2:8">
      <c r="B126" s="150"/>
    </row>
    <row r="127" spans="2:8">
      <c r="B127" s="150"/>
    </row>
    <row r="128" spans="2:8">
      <c r="B128" s="150"/>
    </row>
    <row r="129" spans="2:2">
      <c r="B129" s="150"/>
    </row>
    <row r="130" spans="2:2">
      <c r="B130" s="150"/>
    </row>
    <row r="131" spans="2:2">
      <c r="B131" s="150"/>
    </row>
    <row r="132" spans="2:2">
      <c r="B132" s="150"/>
    </row>
    <row r="133" spans="2:2">
      <c r="B133" s="150"/>
    </row>
    <row r="134" spans="2:2">
      <c r="B134" s="150"/>
    </row>
    <row r="135" spans="2:2">
      <c r="B135" s="150"/>
    </row>
    <row r="136" spans="2:2">
      <c r="B136" s="150"/>
    </row>
    <row r="137" spans="2:2">
      <c r="B137" s="150"/>
    </row>
    <row r="138" spans="2:2">
      <c r="B138" s="150"/>
    </row>
    <row r="139" spans="2:2">
      <c r="B139" s="150"/>
    </row>
    <row r="140" spans="2:2">
      <c r="B140" s="150"/>
    </row>
    <row r="141" spans="2:2">
      <c r="B141" s="150"/>
    </row>
    <row r="142" spans="2:2">
      <c r="B142" s="150"/>
    </row>
    <row r="143" spans="2:2">
      <c r="B143" s="150"/>
    </row>
    <row r="144" spans="2:2">
      <c r="B144" s="150"/>
    </row>
    <row r="145" spans="2:2">
      <c r="B145" s="150"/>
    </row>
    <row r="146" spans="2:2">
      <c r="B146" s="150"/>
    </row>
    <row r="147" spans="2:2">
      <c r="B147" s="150"/>
    </row>
    <row r="148" spans="2:2">
      <c r="B148" s="150"/>
    </row>
    <row r="149" spans="2:2">
      <c r="B149" s="150"/>
    </row>
    <row r="150" spans="2:2">
      <c r="B150" s="150"/>
    </row>
    <row r="151" spans="2:2">
      <c r="B151" s="150"/>
    </row>
    <row r="152" spans="2:2">
      <c r="B152" s="150"/>
    </row>
    <row r="153" spans="2:2">
      <c r="B153" s="150"/>
    </row>
    <row r="154" spans="2:2">
      <c r="B154" s="150"/>
    </row>
    <row r="155" spans="2:2">
      <c r="B155" s="150"/>
    </row>
    <row r="156" spans="2:2">
      <c r="B156" s="150"/>
    </row>
    <row r="157" spans="2:2">
      <c r="B157" s="150"/>
    </row>
    <row r="158" spans="2:2">
      <c r="B158" s="150"/>
    </row>
    <row r="159" spans="2:2">
      <c r="B159" s="150"/>
    </row>
    <row r="160" spans="2:2">
      <c r="B160" s="150"/>
    </row>
    <row r="161" spans="2:2">
      <c r="B161" s="150"/>
    </row>
    <row r="162" spans="2:2">
      <c r="B162" s="150"/>
    </row>
    <row r="163" spans="2:2">
      <c r="B163" s="150"/>
    </row>
    <row r="164" spans="2:2">
      <c r="B164" s="150"/>
    </row>
    <row r="165" spans="2:2">
      <c r="B165" s="150"/>
    </row>
    <row r="166" spans="2:2">
      <c r="B166" s="150"/>
    </row>
    <row r="167" spans="2:2">
      <c r="B167" s="150"/>
    </row>
    <row r="168" spans="2:2">
      <c r="B168" s="150"/>
    </row>
    <row r="169" spans="2:2">
      <c r="B169" s="150"/>
    </row>
    <row r="170" spans="2:2">
      <c r="B170" s="150"/>
    </row>
    <row r="171" spans="2:2">
      <c r="B171" s="150"/>
    </row>
    <row r="172" spans="2:2">
      <c r="B172" s="150"/>
    </row>
    <row r="173" spans="2:2">
      <c r="B173" s="150"/>
    </row>
    <row r="174" spans="2:2">
      <c r="B174" s="150"/>
    </row>
    <row r="175" spans="2:2">
      <c r="B175" s="150"/>
    </row>
    <row r="176" spans="2:2">
      <c r="B176" s="150"/>
    </row>
    <row r="177" spans="2:2">
      <c r="B177" s="150"/>
    </row>
    <row r="178" spans="2:2">
      <c r="B178" s="150"/>
    </row>
    <row r="179" spans="2:2">
      <c r="B179" s="150"/>
    </row>
    <row r="180" spans="2:2">
      <c r="B180" s="150"/>
    </row>
    <row r="181" spans="2:2">
      <c r="B181" s="150"/>
    </row>
    <row r="182" spans="2:2">
      <c r="B182" s="150"/>
    </row>
    <row r="183" spans="2:2">
      <c r="B183" s="150"/>
    </row>
    <row r="184" spans="2:2">
      <c r="B184" s="150"/>
    </row>
    <row r="185" spans="2:2">
      <c r="B185" s="150"/>
    </row>
    <row r="186" spans="2:2">
      <c r="B186" s="150"/>
    </row>
    <row r="187" spans="2:2">
      <c r="B187" s="150"/>
    </row>
    <row r="188" spans="2:2">
      <c r="B188" s="150"/>
    </row>
    <row r="189" spans="2:2">
      <c r="B189" s="150"/>
    </row>
    <row r="190" spans="2:2">
      <c r="B190" s="150"/>
    </row>
    <row r="191" spans="2:2">
      <c r="B191" s="150"/>
    </row>
    <row r="192" spans="2:2">
      <c r="B192" s="150"/>
    </row>
    <row r="193" spans="2:2">
      <c r="B193" s="150"/>
    </row>
    <row r="194" spans="2:2">
      <c r="B194" s="150"/>
    </row>
    <row r="195" spans="2:2">
      <c r="B195" s="150"/>
    </row>
    <row r="196" spans="2:2">
      <c r="B196" s="150"/>
    </row>
    <row r="197" spans="2:2">
      <c r="B197" s="150"/>
    </row>
    <row r="198" spans="2:2">
      <c r="B198" s="150"/>
    </row>
    <row r="199" spans="2:2">
      <c r="B199" s="150"/>
    </row>
    <row r="200" spans="2:2">
      <c r="B200" s="150"/>
    </row>
    <row r="201" spans="2:2">
      <c r="B201" s="150"/>
    </row>
    <row r="202" spans="2:2">
      <c r="B202" s="150"/>
    </row>
    <row r="203" spans="2:2">
      <c r="B203" s="150"/>
    </row>
    <row r="204" spans="2:2">
      <c r="B204" s="150"/>
    </row>
    <row r="205" spans="2:2">
      <c r="B205" s="150"/>
    </row>
    <row r="206" spans="2:2">
      <c r="B206" s="150"/>
    </row>
    <row r="207" spans="2:2">
      <c r="B207" s="150"/>
    </row>
    <row r="208" spans="2:2">
      <c r="B208" s="150"/>
    </row>
    <row r="209" spans="2:2">
      <c r="B209" s="150"/>
    </row>
    <row r="210" spans="2:2">
      <c r="B210" s="150"/>
    </row>
    <row r="211" spans="2:2">
      <c r="B211" s="150"/>
    </row>
    <row r="212" spans="2:2">
      <c r="B212" s="150"/>
    </row>
    <row r="213" spans="2:2">
      <c r="B213" s="150"/>
    </row>
    <row r="214" spans="2:2">
      <c r="B214" s="150"/>
    </row>
    <row r="215" spans="2:2">
      <c r="B215" s="150"/>
    </row>
    <row r="216" spans="2:2">
      <c r="B216" s="150"/>
    </row>
    <row r="217" spans="2:2">
      <c r="B217" s="150"/>
    </row>
    <row r="218" spans="2:2">
      <c r="B218" s="150"/>
    </row>
    <row r="219" spans="2:2">
      <c r="B219" s="150"/>
    </row>
    <row r="220" spans="2:2">
      <c r="B220" s="150"/>
    </row>
    <row r="221" spans="2:2">
      <c r="B221" s="150"/>
    </row>
    <row r="222" spans="2:2">
      <c r="B222" s="150"/>
    </row>
    <row r="223" spans="2:2">
      <c r="B223" s="150"/>
    </row>
    <row r="224" spans="2:2">
      <c r="B224" s="150"/>
    </row>
    <row r="225" spans="2:2">
      <c r="B225" s="150"/>
    </row>
    <row r="226" spans="2:2">
      <c r="B226" s="150"/>
    </row>
    <row r="227" spans="2:2">
      <c r="B227" s="150"/>
    </row>
    <row r="228" spans="2:2">
      <c r="B228" s="150"/>
    </row>
    <row r="229" spans="2:2">
      <c r="B229" s="150"/>
    </row>
    <row r="230" spans="2:2">
      <c r="B230" s="150"/>
    </row>
    <row r="231" spans="2:2">
      <c r="B231" s="150"/>
    </row>
    <row r="232" spans="2:2">
      <c r="B232" s="150"/>
    </row>
    <row r="233" spans="2:2">
      <c r="B233" s="150"/>
    </row>
    <row r="234" spans="2:2">
      <c r="B234" s="150"/>
    </row>
    <row r="235" spans="2:2">
      <c r="B235" s="150"/>
    </row>
    <row r="236" spans="2:2">
      <c r="B236" s="150"/>
    </row>
    <row r="237" spans="2:2">
      <c r="B237" s="150"/>
    </row>
    <row r="238" spans="2:2">
      <c r="B238" s="150"/>
    </row>
    <row r="239" spans="2:2">
      <c r="B239" s="150"/>
    </row>
    <row r="240" spans="2:2">
      <c r="B240" s="150"/>
    </row>
    <row r="241" spans="2:2">
      <c r="B241" s="150"/>
    </row>
    <row r="242" spans="2:2">
      <c r="B242" s="150"/>
    </row>
    <row r="243" spans="2:2">
      <c r="B243" s="150"/>
    </row>
    <row r="244" spans="2:2">
      <c r="B244" s="150"/>
    </row>
    <row r="245" spans="2:2">
      <c r="B245" s="150"/>
    </row>
    <row r="246" spans="2:2">
      <c r="B246" s="150"/>
    </row>
    <row r="247" spans="2:2">
      <c r="B247" s="150"/>
    </row>
    <row r="248" spans="2:2">
      <c r="B248" s="150"/>
    </row>
    <row r="249" spans="2:2">
      <c r="B249" s="150"/>
    </row>
    <row r="250" spans="2:2">
      <c r="B250" s="150"/>
    </row>
    <row r="251" spans="2:2">
      <c r="B251" s="150"/>
    </row>
    <row r="252" spans="2:2">
      <c r="B252" s="150"/>
    </row>
    <row r="253" spans="2:2">
      <c r="B253" s="150"/>
    </row>
    <row r="254" spans="2:2">
      <c r="B254" s="150"/>
    </row>
    <row r="255" spans="2:2">
      <c r="B255" s="150"/>
    </row>
    <row r="256" spans="2:2">
      <c r="B256" s="150"/>
    </row>
    <row r="257" spans="2:2">
      <c r="B257" s="150"/>
    </row>
    <row r="258" spans="2:2">
      <c r="B258" s="150"/>
    </row>
    <row r="259" spans="2:2">
      <c r="B259" s="150"/>
    </row>
    <row r="260" spans="2:2">
      <c r="B260" s="150"/>
    </row>
    <row r="261" spans="2:2">
      <c r="B261" s="150"/>
    </row>
    <row r="262" spans="2:2">
      <c r="B262" s="150"/>
    </row>
    <row r="263" spans="2:2">
      <c r="B263" s="150"/>
    </row>
    <row r="264" spans="2:2">
      <c r="B264" s="150"/>
    </row>
    <row r="265" spans="2:2">
      <c r="B265" s="150"/>
    </row>
    <row r="266" spans="2:2">
      <c r="B266" s="150"/>
    </row>
    <row r="267" spans="2:2">
      <c r="B267" s="150"/>
    </row>
    <row r="268" spans="2:2">
      <c r="B268" s="150"/>
    </row>
    <row r="269" spans="2:2">
      <c r="B269" s="150"/>
    </row>
    <row r="270" spans="2:2">
      <c r="B270" s="150"/>
    </row>
    <row r="271" spans="2:2">
      <c r="B271" s="150"/>
    </row>
    <row r="272" spans="2:2">
      <c r="B272" s="150"/>
    </row>
    <row r="273" spans="2:2">
      <c r="B273" s="150"/>
    </row>
    <row r="274" spans="2:2">
      <c r="B274" s="150"/>
    </row>
    <row r="275" spans="2:2">
      <c r="B275" s="150"/>
    </row>
    <row r="276" spans="2:2">
      <c r="B276" s="150"/>
    </row>
    <row r="277" spans="2:2">
      <c r="B277" s="150"/>
    </row>
    <row r="278" spans="2:2">
      <c r="B278" s="150"/>
    </row>
    <row r="279" spans="2:2">
      <c r="B279" s="150"/>
    </row>
    <row r="280" spans="2:2">
      <c r="B280" s="150"/>
    </row>
    <row r="281" spans="2:2">
      <c r="B281" s="150"/>
    </row>
    <row r="282" spans="2:2">
      <c r="B282" s="150"/>
    </row>
    <row r="283" spans="2:2">
      <c r="B283" s="150"/>
    </row>
    <row r="284" spans="2:2">
      <c r="B284" s="150"/>
    </row>
    <row r="285" spans="2:2">
      <c r="B285" s="150"/>
    </row>
  </sheetData>
  <mergeCells count="99">
    <mergeCell ref="A51:B51"/>
    <mergeCell ref="A52:B52"/>
    <mergeCell ref="A22:B22"/>
    <mergeCell ref="A21:B21"/>
    <mergeCell ref="A29:B29"/>
    <mergeCell ref="A34:B34"/>
    <mergeCell ref="A32:B32"/>
    <mergeCell ref="A33:B33"/>
    <mergeCell ref="A30:B30"/>
    <mergeCell ref="A31:B31"/>
    <mergeCell ref="A7:B7"/>
    <mergeCell ref="A19:B19"/>
    <mergeCell ref="A75:B75"/>
    <mergeCell ref="A76:B76"/>
    <mergeCell ref="G102:H102"/>
    <mergeCell ref="G101:H101"/>
    <mergeCell ref="A92:B92"/>
    <mergeCell ref="A93:B93"/>
    <mergeCell ref="A89:B89"/>
    <mergeCell ref="A90:B90"/>
    <mergeCell ref="A81:B81"/>
    <mergeCell ref="A82:B82"/>
    <mergeCell ref="A24:B24"/>
    <mergeCell ref="A27:B27"/>
    <mergeCell ref="A25:B25"/>
    <mergeCell ref="A28:B28"/>
    <mergeCell ref="B2:H2"/>
    <mergeCell ref="F4:F5"/>
    <mergeCell ref="G4:G5"/>
    <mergeCell ref="A4:A5"/>
    <mergeCell ref="E4:E5"/>
    <mergeCell ref="D4:D5"/>
    <mergeCell ref="B4:B5"/>
    <mergeCell ref="C4:C5"/>
    <mergeCell ref="A8:B8"/>
    <mergeCell ref="A11:B11"/>
    <mergeCell ref="H4:H5"/>
    <mergeCell ref="A95:B95"/>
    <mergeCell ref="A37:B37"/>
    <mergeCell ref="A74:B74"/>
    <mergeCell ref="A77:B77"/>
    <mergeCell ref="A60:B60"/>
    <mergeCell ref="A61:B61"/>
    <mergeCell ref="A46:B46"/>
    <mergeCell ref="A42:B42"/>
    <mergeCell ref="A44:B44"/>
    <mergeCell ref="A41:B41"/>
    <mergeCell ref="A45:B45"/>
    <mergeCell ref="A69:B69"/>
    <mergeCell ref="A70:B70"/>
    <mergeCell ref="A78:B78"/>
    <mergeCell ref="A38:B38"/>
    <mergeCell ref="A43:B43"/>
    <mergeCell ref="A26:B26"/>
    <mergeCell ref="A71:B71"/>
    <mergeCell ref="A56:B56"/>
    <mergeCell ref="A57:B57"/>
    <mergeCell ref="A47:B47"/>
    <mergeCell ref="A67:B67"/>
    <mergeCell ref="A68:B68"/>
    <mergeCell ref="A53:B53"/>
    <mergeCell ref="A54:B54"/>
    <mergeCell ref="A55:B55"/>
    <mergeCell ref="A65:B65"/>
    <mergeCell ref="A66:B66"/>
    <mergeCell ref="A50:B50"/>
    <mergeCell ref="A79:B79"/>
    <mergeCell ref="A80:B80"/>
    <mergeCell ref="A23:B23"/>
    <mergeCell ref="A39:B39"/>
    <mergeCell ref="A40:B40"/>
    <mergeCell ref="A63:B63"/>
    <mergeCell ref="A64:B64"/>
    <mergeCell ref="A73:B73"/>
    <mergeCell ref="A36:B36"/>
    <mergeCell ref="A62:B62"/>
    <mergeCell ref="A59:B59"/>
    <mergeCell ref="A72:B72"/>
    <mergeCell ref="A35:B35"/>
    <mergeCell ref="A58:B58"/>
    <mergeCell ref="A48:B48"/>
    <mergeCell ref="A49:B49"/>
    <mergeCell ref="A83:B83"/>
    <mergeCell ref="A91:B91"/>
    <mergeCell ref="A100:B100"/>
    <mergeCell ref="A84:B84"/>
    <mergeCell ref="A85:B85"/>
    <mergeCell ref="A98:B98"/>
    <mergeCell ref="A94:B94"/>
    <mergeCell ref="A97:B97"/>
    <mergeCell ref="A96:B96"/>
    <mergeCell ref="C102:D102"/>
    <mergeCell ref="A101:B101"/>
    <mergeCell ref="A102:B102"/>
    <mergeCell ref="A99:B99"/>
    <mergeCell ref="A86:B86"/>
    <mergeCell ref="A87:B87"/>
    <mergeCell ref="A88:B88"/>
    <mergeCell ref="C101:D101"/>
  </mergeCells>
  <phoneticPr fontId="3" type="noConversion"/>
  <pageMargins left="0.59055118110236227" right="0.59055118110236227" top="0.98425196850393704" bottom="0.39370078740157483" header="0.31496062992125984" footer="0.31496062992125984"/>
  <pageSetup paperSize="9" scale="70" orientation="landscape" r:id="rId1"/>
  <rowBreaks count="1" manualBreakCount="1">
    <brk id="58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2:O308"/>
  <sheetViews>
    <sheetView view="pageBreakPreview" topLeftCell="A10" zoomScale="60" zoomScaleNormal="51" workbookViewId="0">
      <selection activeCell="F15" sqref="F15"/>
    </sheetView>
  </sheetViews>
  <sheetFormatPr defaultRowHeight="18.75"/>
  <cols>
    <col min="1" max="1" width="9.140625" style="84"/>
    <col min="2" max="2" width="118.7109375" style="84" customWidth="1"/>
    <col min="3" max="3" width="15.5703125" style="147" customWidth="1"/>
    <col min="4" max="4" width="18.140625" style="147" customWidth="1"/>
    <col min="5" max="5" width="16.85546875" style="147" customWidth="1"/>
    <col min="6" max="6" width="16.7109375" style="147" customWidth="1"/>
    <col min="7" max="7" width="16.42578125" style="147" customWidth="1"/>
    <col min="8" max="8" width="16.28515625" style="84" customWidth="1"/>
    <col min="9" max="9" width="20.85546875" style="84" customWidth="1"/>
    <col min="10" max="10" width="16.140625" style="118" customWidth="1"/>
    <col min="11" max="11" width="18.5703125" style="84" customWidth="1"/>
    <col min="12" max="12" width="19" style="147" customWidth="1"/>
    <col min="13" max="13" width="22" style="158" customWidth="1"/>
    <col min="14" max="14" width="19.140625" style="84" bestFit="1" customWidth="1"/>
    <col min="15" max="15" width="18.42578125" style="84" bestFit="1" customWidth="1"/>
    <col min="16" max="16384" width="9.140625" style="84"/>
  </cols>
  <sheetData>
    <row r="2" spans="1:15" ht="22.5" customHeight="1">
      <c r="B2" s="266" t="s">
        <v>126</v>
      </c>
      <c r="C2" s="266"/>
      <c r="D2" s="266"/>
      <c r="E2" s="266"/>
      <c r="F2" s="266"/>
      <c r="G2" s="266"/>
      <c r="H2" s="85"/>
      <c r="I2" s="85"/>
      <c r="J2" s="151"/>
      <c r="K2" s="85"/>
    </row>
    <row r="3" spans="1:15">
      <c r="B3" s="86"/>
      <c r="C3" s="87"/>
      <c r="D3" s="86"/>
      <c r="E3" s="86"/>
      <c r="F3" s="86"/>
      <c r="G3" s="87"/>
      <c r="H3" s="84" t="s">
        <v>73</v>
      </c>
      <c r="I3" s="86"/>
    </row>
    <row r="4" spans="1:15" ht="41.25" customHeight="1">
      <c r="A4" s="271" t="s">
        <v>87</v>
      </c>
      <c r="B4" s="271" t="s">
        <v>22</v>
      </c>
      <c r="C4" s="261" t="s">
        <v>4</v>
      </c>
      <c r="D4" s="261" t="s">
        <v>337</v>
      </c>
      <c r="E4" s="267" t="s">
        <v>338</v>
      </c>
      <c r="F4" s="267" t="s">
        <v>339</v>
      </c>
      <c r="G4" s="269" t="s">
        <v>174</v>
      </c>
      <c r="H4" s="261" t="s">
        <v>175</v>
      </c>
    </row>
    <row r="5" spans="1:15" ht="54" customHeight="1">
      <c r="A5" s="272"/>
      <c r="B5" s="272"/>
      <c r="C5" s="262"/>
      <c r="D5" s="262"/>
      <c r="E5" s="268"/>
      <c r="F5" s="268"/>
      <c r="G5" s="270"/>
      <c r="H5" s="262"/>
    </row>
    <row r="6" spans="1:15" ht="30.75" customHeight="1">
      <c r="A6" s="88">
        <v>1</v>
      </c>
      <c r="B6" s="88">
        <v>2</v>
      </c>
      <c r="C6" s="89">
        <v>3</v>
      </c>
      <c r="D6" s="89">
        <v>4</v>
      </c>
      <c r="E6" s="89">
        <v>5</v>
      </c>
      <c r="F6" s="89">
        <v>6</v>
      </c>
      <c r="G6" s="89">
        <v>7</v>
      </c>
      <c r="H6" s="89">
        <v>8</v>
      </c>
    </row>
    <row r="7" spans="1:15" ht="30.75" customHeight="1">
      <c r="A7" s="284" t="s">
        <v>93</v>
      </c>
      <c r="B7" s="285"/>
      <c r="C7" s="90"/>
      <c r="D7" s="91">
        <f>SUM(D8,D49,D78,D106,D115,D134,D160,D166,D177,D182)</f>
        <v>56717.100000000006</v>
      </c>
      <c r="E7" s="91">
        <f>E8+E49+E78+E106+E115+E134+E160+E166+E177+E182</f>
        <v>80700.62999999999</v>
      </c>
      <c r="F7" s="91">
        <f>F8+F49+F78+F106+F115+F134+F160+F166+F177+F182</f>
        <v>87746</v>
      </c>
      <c r="G7" s="91">
        <f>F7-E7</f>
        <v>7045.3700000000099</v>
      </c>
      <c r="H7" s="91">
        <f>F7/E7*100</f>
        <v>108.73025402651753</v>
      </c>
      <c r="I7" s="92" t="s">
        <v>318</v>
      </c>
    </row>
    <row r="8" spans="1:15" ht="43.5" customHeight="1">
      <c r="A8" s="176" t="s">
        <v>94</v>
      </c>
      <c r="B8" s="177" t="s">
        <v>125</v>
      </c>
      <c r="C8" s="176"/>
      <c r="D8" s="93">
        <f>D10+D18+D46</f>
        <v>26659.800000000003</v>
      </c>
      <c r="E8" s="93">
        <f>E10+E18+E46</f>
        <v>61763.799999999996</v>
      </c>
      <c r="F8" s="93">
        <f>F10+F18+F46</f>
        <v>57434.6</v>
      </c>
      <c r="G8" s="91">
        <f t="shared" ref="G8:G56" si="0">F8-E8</f>
        <v>-4329.1999999999971</v>
      </c>
      <c r="H8" s="91">
        <f t="shared" ref="H8:H55" si="1">F8/E8*100</f>
        <v>92.990716244790633</v>
      </c>
      <c r="I8" s="92"/>
      <c r="K8" s="94"/>
    </row>
    <row r="9" spans="1:15" ht="24.75" customHeight="1">
      <c r="A9" s="95"/>
      <c r="B9" s="131" t="s">
        <v>95</v>
      </c>
      <c r="C9" s="90"/>
      <c r="D9" s="91"/>
      <c r="E9" s="91"/>
      <c r="F9" s="62"/>
      <c r="G9" s="62"/>
      <c r="H9" s="62"/>
      <c r="I9" s="92"/>
      <c r="J9" s="155"/>
    </row>
    <row r="10" spans="1:15" ht="41.25" customHeight="1">
      <c r="A10" s="97" t="s">
        <v>96</v>
      </c>
      <c r="B10" s="98" t="s">
        <v>99</v>
      </c>
      <c r="C10" s="99">
        <v>1010</v>
      </c>
      <c r="D10" s="100">
        <f>D11+D16+D17</f>
        <v>20626.2</v>
      </c>
      <c r="E10" s="100">
        <f t="shared" ref="E10:F10" si="2">E11+E16+E17</f>
        <v>50857.599999999999</v>
      </c>
      <c r="F10" s="100">
        <f t="shared" si="2"/>
        <v>49406.8</v>
      </c>
      <c r="G10" s="100">
        <f t="shared" si="0"/>
        <v>-1450.7999999999956</v>
      </c>
      <c r="H10" s="100">
        <f t="shared" si="1"/>
        <v>97.147329012772929</v>
      </c>
      <c r="I10" s="92"/>
      <c r="J10" s="152"/>
      <c r="K10" s="101"/>
      <c r="L10" s="158"/>
      <c r="N10" s="102"/>
      <c r="O10" s="102"/>
    </row>
    <row r="11" spans="1:15" ht="28.5" customHeight="1">
      <c r="A11" s="103" t="s">
        <v>154</v>
      </c>
      <c r="B11" s="104" t="s">
        <v>285</v>
      </c>
      <c r="C11" s="105">
        <v>1011</v>
      </c>
      <c r="D11" s="106">
        <f>D12+D13+D14+D15</f>
        <v>3370.4</v>
      </c>
      <c r="E11" s="106">
        <f>E12+E13+E14+E15</f>
        <v>11814.5</v>
      </c>
      <c r="F11" s="106">
        <f>F12+F13+F14+F15</f>
        <v>15697.400000000001</v>
      </c>
      <c r="G11" s="106">
        <f t="shared" si="0"/>
        <v>3882.9000000000015</v>
      </c>
      <c r="H11" s="106">
        <f t="shared" si="1"/>
        <v>132.86554657412503</v>
      </c>
      <c r="I11" s="92"/>
      <c r="J11" s="153"/>
      <c r="K11" s="102"/>
    </row>
    <row r="12" spans="1:15" ht="28.5" customHeight="1">
      <c r="A12" s="103"/>
      <c r="B12" s="107" t="s">
        <v>159</v>
      </c>
      <c r="C12" s="105"/>
      <c r="D12" s="108">
        <v>952.3</v>
      </c>
      <c r="E12" s="108">
        <v>2225.8000000000002</v>
      </c>
      <c r="F12" s="108">
        <v>4692.6000000000004</v>
      </c>
      <c r="G12" s="108">
        <f t="shared" si="0"/>
        <v>2466.8000000000002</v>
      </c>
      <c r="H12" s="108">
        <f t="shared" si="1"/>
        <v>210.82756761613803</v>
      </c>
      <c r="I12" s="92"/>
      <c r="J12" s="153"/>
      <c r="K12" s="102"/>
    </row>
    <row r="13" spans="1:15" ht="45" customHeight="1">
      <c r="A13" s="103"/>
      <c r="B13" s="109" t="s">
        <v>286</v>
      </c>
      <c r="C13" s="105"/>
      <c r="D13" s="108">
        <v>2183.9</v>
      </c>
      <c r="E13" s="108">
        <v>8985.2000000000007</v>
      </c>
      <c r="F13" s="108">
        <v>10493</v>
      </c>
      <c r="G13" s="108">
        <f t="shared" si="0"/>
        <v>1507.7999999999993</v>
      </c>
      <c r="H13" s="108">
        <f t="shared" si="1"/>
        <v>116.78092863820504</v>
      </c>
      <c r="I13" s="92"/>
      <c r="J13" s="152"/>
      <c r="K13" s="101"/>
      <c r="L13" s="158"/>
    </row>
    <row r="14" spans="1:15" ht="30" customHeight="1">
      <c r="A14" s="103"/>
      <c r="B14" s="107" t="s">
        <v>178</v>
      </c>
      <c r="C14" s="105"/>
      <c r="D14" s="108">
        <v>126.9</v>
      </c>
      <c r="E14" s="108">
        <v>126.9</v>
      </c>
      <c r="F14" s="108">
        <v>233.1</v>
      </c>
      <c r="G14" s="108">
        <f t="shared" si="0"/>
        <v>106.19999999999999</v>
      </c>
      <c r="H14" s="108">
        <f t="shared" si="1"/>
        <v>183.68794326241132</v>
      </c>
      <c r="I14" s="92"/>
      <c r="J14" s="153"/>
    </row>
    <row r="15" spans="1:15" ht="36" customHeight="1">
      <c r="A15" s="103"/>
      <c r="B15" s="109" t="s">
        <v>286</v>
      </c>
      <c r="C15" s="105"/>
      <c r="D15" s="108">
        <v>107.3</v>
      </c>
      <c r="E15" s="108">
        <v>476.6</v>
      </c>
      <c r="F15" s="108">
        <v>278.7</v>
      </c>
      <c r="G15" s="108">
        <f t="shared" si="0"/>
        <v>-197.90000000000003</v>
      </c>
      <c r="H15" s="108">
        <f t="shared" si="1"/>
        <v>58.476710029374736</v>
      </c>
      <c r="I15" s="92"/>
      <c r="J15" s="153"/>
      <c r="K15" s="163">
        <f>K16+K23+K30</f>
        <v>56717.100000000006</v>
      </c>
      <c r="L15" s="164">
        <f>L16+L23+L30</f>
        <v>80700.63</v>
      </c>
      <c r="M15" s="164">
        <f>M16+M23+M30</f>
        <v>87745.999999999985</v>
      </c>
    </row>
    <row r="16" spans="1:15" ht="32.25" customHeight="1">
      <c r="A16" s="103" t="s">
        <v>155</v>
      </c>
      <c r="B16" s="104" t="s">
        <v>1</v>
      </c>
      <c r="C16" s="105">
        <v>1012</v>
      </c>
      <c r="D16" s="108">
        <v>14249.1</v>
      </c>
      <c r="E16" s="106">
        <v>32692.7</v>
      </c>
      <c r="F16" s="106">
        <v>27701.7</v>
      </c>
      <c r="G16" s="106">
        <f t="shared" si="0"/>
        <v>-4991</v>
      </c>
      <c r="H16" s="106">
        <f t="shared" si="1"/>
        <v>84.73359496156634</v>
      </c>
      <c r="I16" s="92"/>
      <c r="J16" s="154">
        <v>1010</v>
      </c>
      <c r="K16" s="159">
        <f t="shared" ref="K16:M17" si="3">SUM(D10,D51,D80,D117,D136,D168)</f>
        <v>42714.900000000009</v>
      </c>
      <c r="L16" s="160">
        <f t="shared" si="3"/>
        <v>64507.1</v>
      </c>
      <c r="M16" s="160">
        <f t="shared" si="3"/>
        <v>70320.099999999991</v>
      </c>
      <c r="N16" s="102"/>
      <c r="O16" s="102"/>
    </row>
    <row r="17" spans="1:13" ht="25.5" customHeight="1">
      <c r="A17" s="103" t="s">
        <v>167</v>
      </c>
      <c r="B17" s="104" t="s">
        <v>2</v>
      </c>
      <c r="C17" s="105">
        <v>1013</v>
      </c>
      <c r="D17" s="108">
        <v>3006.7</v>
      </c>
      <c r="E17" s="106">
        <v>6350.4</v>
      </c>
      <c r="F17" s="106">
        <v>6007.7</v>
      </c>
      <c r="G17" s="106">
        <f t="shared" si="0"/>
        <v>-342.69999999999982</v>
      </c>
      <c r="H17" s="106">
        <f t="shared" si="1"/>
        <v>94.603489543965736</v>
      </c>
      <c r="I17" s="92"/>
      <c r="J17" s="117">
        <v>1011</v>
      </c>
      <c r="K17" s="161">
        <f t="shared" si="3"/>
        <v>17242.2</v>
      </c>
      <c r="L17" s="162">
        <f t="shared" si="3"/>
        <v>20051</v>
      </c>
      <c r="M17" s="160">
        <f t="shared" si="3"/>
        <v>29049.200000000004</v>
      </c>
    </row>
    <row r="18" spans="1:13" ht="25.5" customHeight="1">
      <c r="A18" s="110" t="s">
        <v>97</v>
      </c>
      <c r="B18" s="111" t="s">
        <v>101</v>
      </c>
      <c r="C18" s="112">
        <v>1020</v>
      </c>
      <c r="D18" s="100">
        <f>D19+D24+D25+D26</f>
        <v>5591.4000000000005</v>
      </c>
      <c r="E18" s="100">
        <f>E19+E24+E25+E26</f>
        <v>10183.6</v>
      </c>
      <c r="F18" s="100">
        <f>F19+F24+F25+F26</f>
        <v>7585.6</v>
      </c>
      <c r="G18" s="100">
        <f t="shared" si="0"/>
        <v>-2598</v>
      </c>
      <c r="H18" s="100">
        <f t="shared" si="1"/>
        <v>74.488393102635612</v>
      </c>
      <c r="I18" s="92"/>
      <c r="J18" s="117">
        <v>1012</v>
      </c>
      <c r="K18" s="161">
        <f t="shared" ref="K18:M19" si="4">SUM(D16,D57,D84,D121,D139,)</f>
        <v>20932.5</v>
      </c>
      <c r="L18" s="162">
        <f t="shared" si="4"/>
        <v>37053.800000000003</v>
      </c>
      <c r="M18" s="160">
        <f t="shared" si="4"/>
        <v>33959.899999999994</v>
      </c>
    </row>
    <row r="19" spans="1:13" ht="25.5" customHeight="1">
      <c r="A19" s="113" t="s">
        <v>179</v>
      </c>
      <c r="B19" s="104" t="s">
        <v>285</v>
      </c>
      <c r="C19" s="114">
        <v>1021</v>
      </c>
      <c r="D19" s="106">
        <f>SUM(D20:D23)</f>
        <v>370.1</v>
      </c>
      <c r="E19" s="106">
        <f>SUM(E20:E23)</f>
        <v>1592.9</v>
      </c>
      <c r="F19" s="106">
        <v>499.7</v>
      </c>
      <c r="G19" s="106">
        <f t="shared" si="0"/>
        <v>-1093.2</v>
      </c>
      <c r="H19" s="106">
        <f t="shared" si="1"/>
        <v>31.370456400276225</v>
      </c>
      <c r="I19" s="92"/>
      <c r="J19" s="117">
        <v>1013</v>
      </c>
      <c r="K19" s="161">
        <f t="shared" si="4"/>
        <v>4417.2</v>
      </c>
      <c r="L19" s="162">
        <f t="shared" si="4"/>
        <v>7278.1</v>
      </c>
      <c r="M19" s="160">
        <f t="shared" si="4"/>
        <v>7306.9</v>
      </c>
    </row>
    <row r="20" spans="1:13" ht="25.5" customHeight="1">
      <c r="A20" s="113"/>
      <c r="B20" s="115" t="s">
        <v>234</v>
      </c>
      <c r="C20" s="114"/>
      <c r="D20" s="108">
        <v>71.5</v>
      </c>
      <c r="E20" s="108">
        <v>297.89999999999998</v>
      </c>
      <c r="F20" s="108">
        <v>428</v>
      </c>
      <c r="G20" s="108">
        <f t="shared" si="0"/>
        <v>130.10000000000002</v>
      </c>
      <c r="H20" s="108">
        <f t="shared" si="1"/>
        <v>143.67237327962405</v>
      </c>
      <c r="I20" s="92"/>
      <c r="J20" s="117">
        <v>1014</v>
      </c>
      <c r="K20" s="161"/>
      <c r="L20" s="162"/>
      <c r="M20" s="160"/>
    </row>
    <row r="21" spans="1:13" ht="25.5" customHeight="1">
      <c r="A21" s="113"/>
      <c r="B21" s="116" t="s">
        <v>181</v>
      </c>
      <c r="C21" s="114"/>
      <c r="D21" s="108">
        <v>12.5</v>
      </c>
      <c r="E21" s="108">
        <v>57.6</v>
      </c>
      <c r="F21" s="108">
        <v>18.600000000000001</v>
      </c>
      <c r="G21" s="108">
        <f t="shared" si="0"/>
        <v>-39</v>
      </c>
      <c r="H21" s="108">
        <f t="shared" si="1"/>
        <v>32.291666666666671</v>
      </c>
      <c r="I21" s="92"/>
      <c r="J21" s="117">
        <v>1015</v>
      </c>
      <c r="K21" s="161">
        <f>SUM(D123,)</f>
        <v>123.00000000000001</v>
      </c>
      <c r="L21" s="162">
        <f t="shared" ref="L21:M21" si="5">SUM(E123,)</f>
        <v>124.2</v>
      </c>
      <c r="M21" s="160">
        <f t="shared" si="5"/>
        <v>4.1000000000000005</v>
      </c>
    </row>
    <row r="22" spans="1:13" ht="25.5" customHeight="1">
      <c r="A22" s="113"/>
      <c r="B22" s="116" t="s">
        <v>182</v>
      </c>
      <c r="C22" s="114"/>
      <c r="D22" s="108">
        <v>265.3</v>
      </c>
      <c r="E22" s="108">
        <v>1168</v>
      </c>
      <c r="F22" s="108">
        <v>24.3</v>
      </c>
      <c r="G22" s="108">
        <f t="shared" si="0"/>
        <v>-1143.7</v>
      </c>
      <c r="H22" s="108">
        <f t="shared" si="1"/>
        <v>2.0804794520547945</v>
      </c>
      <c r="I22" s="92"/>
      <c r="J22" s="156"/>
      <c r="K22" s="161"/>
      <c r="L22" s="162"/>
      <c r="M22" s="160"/>
    </row>
    <row r="23" spans="1:13" ht="27" customHeight="1">
      <c r="A23" s="113"/>
      <c r="B23" s="115" t="s">
        <v>172</v>
      </c>
      <c r="C23" s="114"/>
      <c r="D23" s="108">
        <v>20.8</v>
      </c>
      <c r="E23" s="108">
        <v>69.400000000000006</v>
      </c>
      <c r="F23" s="108">
        <v>28.8</v>
      </c>
      <c r="G23" s="108">
        <f t="shared" si="0"/>
        <v>-40.600000000000009</v>
      </c>
      <c r="H23" s="108">
        <f t="shared" si="1"/>
        <v>41.498559077809794</v>
      </c>
      <c r="I23" s="92"/>
      <c r="J23" s="117">
        <v>1020</v>
      </c>
      <c r="K23" s="161">
        <f>SUM(D18,D59,D86,D108,D141,D162,D171,D179,D183)</f>
        <v>13509.000000000002</v>
      </c>
      <c r="L23" s="162">
        <f>SUM(E18,E59,E86,E108,E141,E162,E171,E179,E183)</f>
        <v>15470.930000000002</v>
      </c>
      <c r="M23" s="160">
        <f>SUM(F18,F59,F86,F108,F141,F162,F171,F179,F183)</f>
        <v>16983.700000000004</v>
      </c>
    </row>
    <row r="24" spans="1:13" ht="31.5" customHeight="1">
      <c r="A24" s="113" t="s">
        <v>156</v>
      </c>
      <c r="B24" s="104" t="s">
        <v>1</v>
      </c>
      <c r="C24" s="114">
        <v>1022</v>
      </c>
      <c r="D24" s="108">
        <v>3866.4</v>
      </c>
      <c r="E24" s="106">
        <v>5905.6</v>
      </c>
      <c r="F24" s="106">
        <v>5408.1</v>
      </c>
      <c r="G24" s="106">
        <f t="shared" si="0"/>
        <v>-497.5</v>
      </c>
      <c r="H24" s="106">
        <f t="shared" si="1"/>
        <v>91.575792468165801</v>
      </c>
      <c r="I24" s="92"/>
      <c r="J24" s="117">
        <v>1021</v>
      </c>
      <c r="K24" s="161">
        <f>SUM(D19,D60,D87,D142,D172,D180,D163)</f>
        <v>1198.9000000000001</v>
      </c>
      <c r="L24" s="162">
        <f t="shared" ref="L24:M24" si="6">SUM(E19,E60,E87,E142,E172,E180,E163)</f>
        <v>1687.4</v>
      </c>
      <c r="M24" s="160">
        <f t="shared" si="6"/>
        <v>1365.8999999999999</v>
      </c>
    </row>
    <row r="25" spans="1:13" ht="24.75" customHeight="1">
      <c r="A25" s="113" t="s">
        <v>251</v>
      </c>
      <c r="B25" s="104" t="s">
        <v>2</v>
      </c>
      <c r="C25" s="114">
        <v>1023</v>
      </c>
      <c r="D25" s="108">
        <v>825.1</v>
      </c>
      <c r="E25" s="106">
        <v>1256</v>
      </c>
      <c r="F25" s="106">
        <v>1041</v>
      </c>
      <c r="G25" s="106">
        <f t="shared" si="0"/>
        <v>-215</v>
      </c>
      <c r="H25" s="106">
        <f t="shared" si="1"/>
        <v>82.882165605095537</v>
      </c>
      <c r="I25" s="92"/>
      <c r="J25" s="117">
        <v>1022</v>
      </c>
      <c r="K25" s="161">
        <f>SUM(D24,D89,)</f>
        <v>4918.6000000000004</v>
      </c>
      <c r="L25" s="162">
        <f t="shared" ref="L25:M25" si="7">SUM(E24,E89,)</f>
        <v>5905.6</v>
      </c>
      <c r="M25" s="160">
        <f t="shared" si="7"/>
        <v>5408.1</v>
      </c>
    </row>
    <row r="26" spans="1:13" ht="28.5" customHeight="1">
      <c r="A26" s="113" t="s">
        <v>252</v>
      </c>
      <c r="B26" s="104" t="s">
        <v>287</v>
      </c>
      <c r="C26" s="114">
        <v>1025</v>
      </c>
      <c r="D26" s="106">
        <f>SUM(D27:D45)</f>
        <v>529.79999999999995</v>
      </c>
      <c r="E26" s="106">
        <f>SUM(E27:E45)</f>
        <v>1429.1</v>
      </c>
      <c r="F26" s="106">
        <f>SUM(F27:F45)</f>
        <v>636.79999999999995</v>
      </c>
      <c r="G26" s="106">
        <f t="shared" si="0"/>
        <v>-792.3</v>
      </c>
      <c r="H26" s="106">
        <f t="shared" si="1"/>
        <v>44.559512980197326</v>
      </c>
      <c r="I26" s="92"/>
      <c r="J26" s="117">
        <v>1023</v>
      </c>
      <c r="K26" s="161">
        <f>SUM(D25,D90,)</f>
        <v>1046</v>
      </c>
      <c r="L26" s="162">
        <f t="shared" ref="L26:M26" si="8">SUM(E25,E90,)</f>
        <v>1256</v>
      </c>
      <c r="M26" s="160">
        <f t="shared" si="8"/>
        <v>1041</v>
      </c>
    </row>
    <row r="27" spans="1:13" ht="28.5" customHeight="1">
      <c r="A27" s="113"/>
      <c r="B27" s="107" t="s">
        <v>180</v>
      </c>
      <c r="C27" s="114"/>
      <c r="D27" s="108">
        <v>8.3000000000000007</v>
      </c>
      <c r="E27" s="108">
        <v>21.9</v>
      </c>
      <c r="F27" s="108">
        <v>8.3000000000000007</v>
      </c>
      <c r="G27" s="108">
        <f t="shared" si="0"/>
        <v>-13.599999999999998</v>
      </c>
      <c r="H27" s="108">
        <f t="shared" si="1"/>
        <v>37.899543378995439</v>
      </c>
      <c r="I27" s="92"/>
      <c r="J27" s="117">
        <v>1024</v>
      </c>
      <c r="K27" s="161">
        <f>SUM(D184)</f>
        <v>1450.2</v>
      </c>
      <c r="L27" s="162">
        <f t="shared" ref="L27:M27" si="9">SUM(E184)</f>
        <v>1450.2</v>
      </c>
      <c r="M27" s="160">
        <f t="shared" si="9"/>
        <v>3048.4</v>
      </c>
    </row>
    <row r="28" spans="1:13" ht="23.25" customHeight="1">
      <c r="A28" s="113"/>
      <c r="B28" s="116" t="s">
        <v>183</v>
      </c>
      <c r="C28" s="114"/>
      <c r="D28" s="108">
        <v>4.2</v>
      </c>
      <c r="E28" s="108">
        <v>18.3</v>
      </c>
      <c r="F28" s="108">
        <v>4.2</v>
      </c>
      <c r="G28" s="108">
        <f t="shared" si="0"/>
        <v>-14.100000000000001</v>
      </c>
      <c r="H28" s="108">
        <f t="shared" si="1"/>
        <v>22.950819672131146</v>
      </c>
      <c r="I28" s="92"/>
      <c r="J28" s="118">
        <v>1025</v>
      </c>
      <c r="K28" s="162">
        <f>SUM(D26,D66,D91,D109,D150,D174,)</f>
        <v>4895.2999999999993</v>
      </c>
      <c r="L28" s="162">
        <f t="shared" ref="L28:M28" si="10">SUM(E26,E66,E91,E109,E150,E174,)</f>
        <v>5171.7299999999996</v>
      </c>
      <c r="M28" s="160">
        <f t="shared" si="10"/>
        <v>6120.3000000000011</v>
      </c>
    </row>
    <row r="29" spans="1:13" ht="23.25" customHeight="1">
      <c r="A29" s="113"/>
      <c r="B29" s="96" t="s">
        <v>328</v>
      </c>
      <c r="C29" s="114"/>
      <c r="D29" s="108">
        <v>0</v>
      </c>
      <c r="E29" s="108"/>
      <c r="F29" s="108"/>
      <c r="G29" s="108">
        <f t="shared" si="0"/>
        <v>0</v>
      </c>
      <c r="H29" s="108"/>
      <c r="I29" s="92"/>
      <c r="K29" s="161"/>
      <c r="L29" s="162"/>
      <c r="M29" s="160"/>
    </row>
    <row r="30" spans="1:13" ht="23.25" customHeight="1">
      <c r="A30" s="113"/>
      <c r="B30" s="107" t="s">
        <v>128</v>
      </c>
      <c r="C30" s="114"/>
      <c r="D30" s="108">
        <v>231.1</v>
      </c>
      <c r="E30" s="108">
        <v>774.7</v>
      </c>
      <c r="F30" s="108">
        <v>234.5</v>
      </c>
      <c r="G30" s="108">
        <f t="shared" si="0"/>
        <v>-540.20000000000005</v>
      </c>
      <c r="H30" s="108">
        <f t="shared" si="1"/>
        <v>30.269781851039113</v>
      </c>
      <c r="I30" s="92"/>
      <c r="J30" s="118">
        <v>1030</v>
      </c>
      <c r="K30" s="161">
        <f>SUM(D46,D102,)</f>
        <v>493.2</v>
      </c>
      <c r="L30" s="162">
        <f t="shared" ref="L30:M30" si="11">SUM(E46,E102,)</f>
        <v>722.6</v>
      </c>
      <c r="M30" s="160">
        <f t="shared" si="11"/>
        <v>442.2</v>
      </c>
    </row>
    <row r="31" spans="1:13" ht="23.25" customHeight="1">
      <c r="A31" s="103"/>
      <c r="B31" s="119" t="s">
        <v>185</v>
      </c>
      <c r="C31" s="105"/>
      <c r="D31" s="108">
        <v>8.6</v>
      </c>
      <c r="E31" s="108">
        <v>19.2</v>
      </c>
      <c r="F31" s="108">
        <v>1.7</v>
      </c>
      <c r="G31" s="108">
        <f t="shared" si="0"/>
        <v>-17.5</v>
      </c>
      <c r="H31" s="108">
        <f t="shared" si="1"/>
        <v>8.8541666666666679</v>
      </c>
      <c r="I31" s="92"/>
      <c r="J31" s="118">
        <v>1031</v>
      </c>
      <c r="K31" s="161"/>
      <c r="L31" s="162"/>
      <c r="M31" s="160"/>
    </row>
    <row r="32" spans="1:13" ht="23.25" customHeight="1">
      <c r="A32" s="103"/>
      <c r="B32" s="119" t="s">
        <v>248</v>
      </c>
      <c r="C32" s="105"/>
      <c r="D32" s="108">
        <v>0</v>
      </c>
      <c r="E32" s="108">
        <v>0</v>
      </c>
      <c r="F32" s="108">
        <v>0</v>
      </c>
      <c r="G32" s="108">
        <f t="shared" si="0"/>
        <v>0</v>
      </c>
      <c r="H32" s="108"/>
      <c r="J32" s="118">
        <v>1032</v>
      </c>
      <c r="K32" s="161">
        <f>SUM(D47,D103,)</f>
        <v>385.6</v>
      </c>
      <c r="L32" s="162">
        <f t="shared" ref="L32:M32" si="12">SUM(E47,E103,)</f>
        <v>595</v>
      </c>
      <c r="M32" s="160">
        <f t="shared" si="12"/>
        <v>363.5</v>
      </c>
    </row>
    <row r="33" spans="1:13" ht="23.25" customHeight="1">
      <c r="A33" s="103"/>
      <c r="B33" s="107" t="s">
        <v>186</v>
      </c>
      <c r="C33" s="105"/>
      <c r="D33" s="108">
        <v>28.8</v>
      </c>
      <c r="E33" s="108">
        <v>79.2</v>
      </c>
      <c r="F33" s="108">
        <v>0</v>
      </c>
      <c r="G33" s="108">
        <f t="shared" si="0"/>
        <v>-79.2</v>
      </c>
      <c r="H33" s="108">
        <f t="shared" si="1"/>
        <v>0</v>
      </c>
      <c r="J33" s="118">
        <v>1033</v>
      </c>
      <c r="K33" s="161">
        <f>SUM(D48,D104,)</f>
        <v>83.100000000000009</v>
      </c>
      <c r="L33" s="162">
        <f t="shared" ref="L33:M33" si="13">SUM(E48,E104,)</f>
        <v>127.6</v>
      </c>
      <c r="M33" s="160">
        <f t="shared" si="13"/>
        <v>78.7</v>
      </c>
    </row>
    <row r="34" spans="1:13" ht="23.25" customHeight="1">
      <c r="A34" s="103"/>
      <c r="B34" s="107" t="s">
        <v>187</v>
      </c>
      <c r="C34" s="105"/>
      <c r="D34" s="108">
        <v>14.4</v>
      </c>
      <c r="E34" s="108">
        <v>28.8</v>
      </c>
      <c r="F34" s="108">
        <v>14.4</v>
      </c>
      <c r="G34" s="108">
        <f t="shared" si="0"/>
        <v>-14.4</v>
      </c>
      <c r="H34" s="108">
        <f t="shared" si="1"/>
        <v>50</v>
      </c>
      <c r="J34" s="118">
        <v>1034</v>
      </c>
      <c r="K34" s="161"/>
      <c r="L34" s="162"/>
      <c r="M34" s="160"/>
    </row>
    <row r="35" spans="1:13" ht="23.25" customHeight="1">
      <c r="A35" s="103"/>
      <c r="B35" s="107" t="s">
        <v>188</v>
      </c>
      <c r="C35" s="105"/>
      <c r="D35" s="108">
        <v>13.8</v>
      </c>
      <c r="E35" s="108">
        <v>27.6</v>
      </c>
      <c r="F35" s="108">
        <v>13.8</v>
      </c>
      <c r="G35" s="108">
        <f t="shared" si="0"/>
        <v>-13.8</v>
      </c>
      <c r="H35" s="108">
        <f t="shared" si="1"/>
        <v>50</v>
      </c>
      <c r="J35" s="118">
        <v>1035</v>
      </c>
      <c r="K35" s="161">
        <f>SUM(D105,)</f>
        <v>24.5</v>
      </c>
      <c r="L35" s="162">
        <f t="shared" ref="L35:M35" si="14">SUM(E105,)</f>
        <v>0</v>
      </c>
      <c r="M35" s="160">
        <f t="shared" si="14"/>
        <v>0</v>
      </c>
    </row>
    <row r="36" spans="1:13" ht="23.25" customHeight="1">
      <c r="A36" s="103"/>
      <c r="B36" s="107" t="s">
        <v>189</v>
      </c>
      <c r="C36" s="105"/>
      <c r="D36" s="108">
        <v>22</v>
      </c>
      <c r="E36" s="108">
        <v>44</v>
      </c>
      <c r="F36" s="108">
        <v>22</v>
      </c>
      <c r="G36" s="108">
        <f t="shared" si="0"/>
        <v>-22</v>
      </c>
      <c r="H36" s="108">
        <f t="shared" si="1"/>
        <v>50</v>
      </c>
      <c r="K36" s="161"/>
      <c r="L36" s="162"/>
      <c r="M36" s="160"/>
    </row>
    <row r="37" spans="1:13" ht="23.25" customHeight="1">
      <c r="A37" s="103"/>
      <c r="B37" s="107" t="s">
        <v>190</v>
      </c>
      <c r="C37" s="105"/>
      <c r="D37" s="108">
        <v>2.5</v>
      </c>
      <c r="E37" s="108">
        <v>7.5</v>
      </c>
      <c r="F37" s="108">
        <v>2.5</v>
      </c>
      <c r="G37" s="108">
        <f t="shared" si="0"/>
        <v>-5</v>
      </c>
      <c r="H37" s="108">
        <f t="shared" si="1"/>
        <v>33.333333333333329</v>
      </c>
      <c r="J37" s="118">
        <v>9000</v>
      </c>
      <c r="K37" s="161">
        <f>K17+K24+K31</f>
        <v>18441.100000000002</v>
      </c>
      <c r="L37" s="162">
        <f t="shared" ref="L37:M37" si="15">L17+L24+L31</f>
        <v>21738.400000000001</v>
      </c>
      <c r="M37" s="160">
        <f t="shared" si="15"/>
        <v>30415.100000000006</v>
      </c>
    </row>
    <row r="38" spans="1:13" ht="23.25" customHeight="1">
      <c r="A38" s="103"/>
      <c r="B38" s="107" t="s">
        <v>191</v>
      </c>
      <c r="C38" s="105"/>
      <c r="D38" s="108">
        <v>59.4</v>
      </c>
      <c r="E38" s="108">
        <v>178.2</v>
      </c>
      <c r="F38" s="108">
        <v>59.4</v>
      </c>
      <c r="G38" s="108">
        <f t="shared" si="0"/>
        <v>-118.79999999999998</v>
      </c>
      <c r="H38" s="108">
        <f t="shared" si="1"/>
        <v>33.333333333333336</v>
      </c>
      <c r="J38" s="118">
        <v>9010</v>
      </c>
      <c r="K38" s="161">
        <f t="shared" ref="K38:M41" si="16">K18+K25+K32</f>
        <v>26236.699999999997</v>
      </c>
      <c r="L38" s="162">
        <f t="shared" si="16"/>
        <v>43554.400000000001</v>
      </c>
      <c r="M38" s="160">
        <f t="shared" si="16"/>
        <v>39731.499999999993</v>
      </c>
    </row>
    <row r="39" spans="1:13" ht="23.25" customHeight="1">
      <c r="A39" s="103"/>
      <c r="B39" s="107" t="s">
        <v>192</v>
      </c>
      <c r="C39" s="105"/>
      <c r="D39" s="108">
        <v>0.7</v>
      </c>
      <c r="E39" s="108">
        <v>2.8</v>
      </c>
      <c r="F39" s="108">
        <v>0.7</v>
      </c>
      <c r="G39" s="108">
        <f t="shared" si="0"/>
        <v>-2.0999999999999996</v>
      </c>
      <c r="H39" s="108">
        <f t="shared" si="1"/>
        <v>25</v>
      </c>
      <c r="J39" s="118">
        <v>9020</v>
      </c>
      <c r="K39" s="161">
        <f t="shared" si="16"/>
        <v>5546.3</v>
      </c>
      <c r="L39" s="162">
        <f t="shared" si="16"/>
        <v>8661.7000000000007</v>
      </c>
      <c r="M39" s="160">
        <f t="shared" si="16"/>
        <v>8426.6</v>
      </c>
    </row>
    <row r="40" spans="1:13" ht="23.25" customHeight="1">
      <c r="A40" s="103"/>
      <c r="B40" s="107" t="s">
        <v>247</v>
      </c>
      <c r="C40" s="105"/>
      <c r="D40" s="108">
        <v>0</v>
      </c>
      <c r="E40" s="108"/>
      <c r="F40" s="108">
        <v>0</v>
      </c>
      <c r="G40" s="108">
        <f t="shared" si="0"/>
        <v>0</v>
      </c>
      <c r="H40" s="108"/>
      <c r="J40" s="118">
        <v>9030</v>
      </c>
      <c r="K40" s="161">
        <f t="shared" si="16"/>
        <v>1450.2</v>
      </c>
      <c r="L40" s="162">
        <f t="shared" si="16"/>
        <v>1450.2</v>
      </c>
      <c r="M40" s="160">
        <f t="shared" si="16"/>
        <v>3048.4</v>
      </c>
    </row>
    <row r="41" spans="1:13" ht="23.25" customHeight="1">
      <c r="A41" s="103"/>
      <c r="B41" s="107" t="s">
        <v>132</v>
      </c>
      <c r="C41" s="105"/>
      <c r="D41" s="108">
        <v>115.9</v>
      </c>
      <c r="E41" s="108">
        <v>174</v>
      </c>
      <c r="F41" s="108">
        <v>139.4</v>
      </c>
      <c r="G41" s="108">
        <f t="shared" si="0"/>
        <v>-34.599999999999994</v>
      </c>
      <c r="H41" s="108">
        <f t="shared" si="1"/>
        <v>80.114942528735639</v>
      </c>
      <c r="J41" s="118">
        <v>9040</v>
      </c>
      <c r="K41" s="161">
        <f t="shared" si="16"/>
        <v>5042.7999999999993</v>
      </c>
      <c r="L41" s="162">
        <f t="shared" si="16"/>
        <v>5295.9299999999994</v>
      </c>
      <c r="M41" s="160">
        <f t="shared" si="16"/>
        <v>6124.4000000000015</v>
      </c>
    </row>
    <row r="42" spans="1:13" ht="23.25" customHeight="1">
      <c r="A42" s="103"/>
      <c r="B42" s="96" t="s">
        <v>193</v>
      </c>
      <c r="C42" s="90"/>
      <c r="D42" s="108">
        <v>0.2</v>
      </c>
      <c r="E42" s="108">
        <v>3.6</v>
      </c>
      <c r="F42" s="108">
        <v>0.2</v>
      </c>
      <c r="G42" s="108">
        <f t="shared" si="0"/>
        <v>-3.4</v>
      </c>
      <c r="H42" s="108">
        <f t="shared" si="1"/>
        <v>5.5555555555555562</v>
      </c>
      <c r="J42" s="118">
        <v>9050</v>
      </c>
      <c r="K42" s="165">
        <f>SUM(K37:K41)</f>
        <v>56717.100000000006</v>
      </c>
      <c r="L42" s="166">
        <f>SUM(L37:L41)</f>
        <v>80700.62999999999</v>
      </c>
      <c r="M42" s="167">
        <f>SUM(M37:M41)</f>
        <v>87746</v>
      </c>
    </row>
    <row r="43" spans="1:13" ht="23.25" customHeight="1">
      <c r="A43" s="103"/>
      <c r="B43" s="96" t="s">
        <v>184</v>
      </c>
      <c r="C43" s="90"/>
      <c r="D43" s="108">
        <v>0</v>
      </c>
      <c r="E43" s="108"/>
      <c r="F43" s="108">
        <v>126.2</v>
      </c>
      <c r="G43" s="108">
        <f t="shared" si="0"/>
        <v>126.2</v>
      </c>
      <c r="H43" s="108"/>
    </row>
    <row r="44" spans="1:13" ht="23.25" customHeight="1">
      <c r="A44" s="103"/>
      <c r="B44" s="96" t="s">
        <v>194</v>
      </c>
      <c r="C44" s="90"/>
      <c r="D44" s="108">
        <v>10.4</v>
      </c>
      <c r="E44" s="108">
        <v>20.8</v>
      </c>
      <c r="F44" s="108"/>
      <c r="G44" s="108">
        <f t="shared" si="0"/>
        <v>-20.8</v>
      </c>
      <c r="H44" s="108">
        <f t="shared" si="1"/>
        <v>0</v>
      </c>
    </row>
    <row r="45" spans="1:13" ht="23.25" customHeight="1">
      <c r="A45" s="103"/>
      <c r="B45" s="96" t="s">
        <v>195</v>
      </c>
      <c r="C45" s="90"/>
      <c r="D45" s="108">
        <v>9.5</v>
      </c>
      <c r="E45" s="108">
        <v>28.5</v>
      </c>
      <c r="F45" s="108">
        <v>9.5</v>
      </c>
      <c r="G45" s="108">
        <f t="shared" si="0"/>
        <v>-19</v>
      </c>
      <c r="H45" s="108">
        <f t="shared" si="1"/>
        <v>33.333333333333329</v>
      </c>
    </row>
    <row r="46" spans="1:13" ht="23.25" customHeight="1">
      <c r="A46" s="97" t="s">
        <v>100</v>
      </c>
      <c r="B46" s="120" t="s">
        <v>102</v>
      </c>
      <c r="C46" s="99">
        <v>1030</v>
      </c>
      <c r="D46" s="100">
        <f>SUM(D47:D48)</f>
        <v>442.2</v>
      </c>
      <c r="E46" s="100">
        <f t="shared" ref="E46:F46" si="17">E47+E48</f>
        <v>722.6</v>
      </c>
      <c r="F46" s="100">
        <f t="shared" si="17"/>
        <v>442.2</v>
      </c>
      <c r="G46" s="100">
        <f t="shared" si="0"/>
        <v>-280.40000000000003</v>
      </c>
      <c r="H46" s="100">
        <f t="shared" si="1"/>
        <v>61.195682258510928</v>
      </c>
    </row>
    <row r="47" spans="1:13" ht="23.25" customHeight="1">
      <c r="A47" s="121" t="s">
        <v>253</v>
      </c>
      <c r="B47" s="104" t="s">
        <v>1</v>
      </c>
      <c r="C47" s="122">
        <v>1032</v>
      </c>
      <c r="D47" s="108">
        <v>363.5</v>
      </c>
      <c r="E47" s="106">
        <v>595</v>
      </c>
      <c r="F47" s="106">
        <v>363.5</v>
      </c>
      <c r="G47" s="106">
        <f t="shared" si="0"/>
        <v>-231.5</v>
      </c>
      <c r="H47" s="106">
        <f t="shared" si="1"/>
        <v>61.092436974789919</v>
      </c>
    </row>
    <row r="48" spans="1:13" ht="23.25" customHeight="1">
      <c r="A48" s="121" t="s">
        <v>254</v>
      </c>
      <c r="B48" s="104" t="s">
        <v>2</v>
      </c>
      <c r="C48" s="122">
        <v>1033</v>
      </c>
      <c r="D48" s="108">
        <v>78.7</v>
      </c>
      <c r="E48" s="106">
        <v>127.6</v>
      </c>
      <c r="F48" s="106">
        <v>78.7</v>
      </c>
      <c r="G48" s="106">
        <f t="shared" si="0"/>
        <v>-48.899999999999991</v>
      </c>
      <c r="H48" s="106">
        <f t="shared" si="1"/>
        <v>61.677115987460816</v>
      </c>
    </row>
    <row r="49" spans="1:9" ht="23.25" customHeight="1">
      <c r="A49" s="178" t="s">
        <v>103</v>
      </c>
      <c r="B49" s="179" t="s">
        <v>196</v>
      </c>
      <c r="C49" s="176"/>
      <c r="D49" s="93">
        <f>D51+D59</f>
        <v>20384.099999999999</v>
      </c>
      <c r="E49" s="93">
        <f>E51+E59</f>
        <v>15818.5</v>
      </c>
      <c r="F49" s="93">
        <f>F51+F59</f>
        <v>22318.1</v>
      </c>
      <c r="G49" s="93">
        <f t="shared" si="0"/>
        <v>6499.5999999999985</v>
      </c>
      <c r="H49" s="93">
        <f t="shared" si="1"/>
        <v>141.08859879255303</v>
      </c>
      <c r="I49" s="92"/>
    </row>
    <row r="50" spans="1:9" ht="23.25" customHeight="1">
      <c r="A50" s="95"/>
      <c r="B50" s="123" t="s">
        <v>95</v>
      </c>
      <c r="C50" s="90"/>
      <c r="D50" s="106"/>
      <c r="E50" s="106"/>
      <c r="F50" s="106"/>
      <c r="G50" s="108"/>
      <c r="H50" s="108"/>
      <c r="I50" s="92"/>
    </row>
    <row r="51" spans="1:9" ht="23.25" customHeight="1">
      <c r="A51" s="97" t="s">
        <v>104</v>
      </c>
      <c r="B51" s="98" t="s">
        <v>99</v>
      </c>
      <c r="C51" s="99">
        <v>1010</v>
      </c>
      <c r="D51" s="100">
        <f>D52+D57+D58</f>
        <v>16206.099999999999</v>
      </c>
      <c r="E51" s="100">
        <f>E52+E57+E58</f>
        <v>12686.7</v>
      </c>
      <c r="F51" s="100">
        <f>F52+F57+F58</f>
        <v>17990.3</v>
      </c>
      <c r="G51" s="100">
        <f t="shared" si="0"/>
        <v>5303.5999999999985</v>
      </c>
      <c r="H51" s="100">
        <f t="shared" si="1"/>
        <v>141.80440934206689</v>
      </c>
      <c r="I51" s="92"/>
    </row>
    <row r="52" spans="1:9" ht="29.25" customHeight="1">
      <c r="A52" s="103" t="s">
        <v>255</v>
      </c>
      <c r="B52" s="104" t="s">
        <v>285</v>
      </c>
      <c r="C52" s="105">
        <v>1011</v>
      </c>
      <c r="D52" s="106">
        <f>SUM(D53:D56)</f>
        <v>13007</v>
      </c>
      <c r="E52" s="106">
        <f>SUM(E53:E56)</f>
        <v>8188.5</v>
      </c>
      <c r="F52" s="106">
        <f>SUM(F53:F56)</f>
        <v>11325.300000000001</v>
      </c>
      <c r="G52" s="106">
        <f t="shared" si="0"/>
        <v>3136.8000000000011</v>
      </c>
      <c r="H52" s="106">
        <f t="shared" si="1"/>
        <v>138.30738230445138</v>
      </c>
      <c r="I52" s="92"/>
    </row>
    <row r="53" spans="1:9" ht="26.25" customHeight="1">
      <c r="A53" s="103"/>
      <c r="B53" s="124" t="s">
        <v>158</v>
      </c>
      <c r="C53" s="90"/>
      <c r="D53" s="108">
        <v>19.7</v>
      </c>
      <c r="E53" s="108">
        <v>281.5</v>
      </c>
      <c r="F53" s="108">
        <v>18.600000000000001</v>
      </c>
      <c r="G53" s="108">
        <f t="shared" si="0"/>
        <v>-262.89999999999998</v>
      </c>
      <c r="H53" s="108">
        <f t="shared" si="1"/>
        <v>6.607460035523979</v>
      </c>
      <c r="I53" s="92"/>
    </row>
    <row r="54" spans="1:9" ht="21.75" customHeight="1">
      <c r="A54" s="103"/>
      <c r="B54" s="124" t="s">
        <v>143</v>
      </c>
      <c r="C54" s="90"/>
      <c r="D54" s="108">
        <v>324.7</v>
      </c>
      <c r="E54" s="108"/>
      <c r="F54" s="108"/>
      <c r="G54" s="108">
        <f t="shared" si="0"/>
        <v>0</v>
      </c>
      <c r="H54" s="108"/>
      <c r="I54" s="92"/>
    </row>
    <row r="55" spans="1:9" ht="39" customHeight="1">
      <c r="A55" s="103"/>
      <c r="B55" s="109" t="s">
        <v>166</v>
      </c>
      <c r="C55" s="90"/>
      <c r="D55" s="108">
        <v>11745.7</v>
      </c>
      <c r="E55" s="108">
        <v>7907</v>
      </c>
      <c r="F55" s="108">
        <v>11306.7</v>
      </c>
      <c r="G55" s="108">
        <f t="shared" si="0"/>
        <v>3399.7000000000007</v>
      </c>
      <c r="H55" s="108">
        <f t="shared" si="1"/>
        <v>142.99607942329581</v>
      </c>
      <c r="I55" s="92"/>
    </row>
    <row r="56" spans="1:9" ht="27" customHeight="1">
      <c r="A56" s="103"/>
      <c r="B56" s="107" t="s">
        <v>177</v>
      </c>
      <c r="C56" s="90"/>
      <c r="D56" s="108">
        <v>916.9</v>
      </c>
      <c r="E56" s="108"/>
      <c r="F56" s="108"/>
      <c r="G56" s="108">
        <f t="shared" si="0"/>
        <v>0</v>
      </c>
      <c r="H56" s="108"/>
      <c r="I56" s="92"/>
    </row>
    <row r="57" spans="1:9" ht="25.5" customHeight="1">
      <c r="A57" s="103" t="s">
        <v>257</v>
      </c>
      <c r="B57" s="104" t="s">
        <v>1</v>
      </c>
      <c r="C57" s="105">
        <v>1012</v>
      </c>
      <c r="D57" s="108">
        <v>2648.3</v>
      </c>
      <c r="E57" s="106">
        <v>3718.7</v>
      </c>
      <c r="F57" s="106">
        <v>5517.9</v>
      </c>
      <c r="G57" s="106">
        <f t="shared" ref="G57:G101" si="18">F57-E57</f>
        <v>1799.1999999999998</v>
      </c>
      <c r="H57" s="106">
        <f t="shared" ref="H57:H77" si="19">F57/E57*100</f>
        <v>148.38249926049426</v>
      </c>
      <c r="I57" s="92"/>
    </row>
    <row r="58" spans="1:9" ht="25.5" customHeight="1">
      <c r="A58" s="103" t="s">
        <v>256</v>
      </c>
      <c r="B58" s="104" t="s">
        <v>2</v>
      </c>
      <c r="C58" s="105">
        <v>1013</v>
      </c>
      <c r="D58" s="108">
        <v>550.79999999999995</v>
      </c>
      <c r="E58" s="106">
        <v>779.5</v>
      </c>
      <c r="F58" s="106">
        <v>1147.0999999999999</v>
      </c>
      <c r="G58" s="106">
        <f t="shared" si="18"/>
        <v>367.59999999999991</v>
      </c>
      <c r="H58" s="106">
        <f t="shared" si="19"/>
        <v>147.15843489416292</v>
      </c>
      <c r="I58" s="92"/>
    </row>
    <row r="59" spans="1:9" ht="25.5" customHeight="1">
      <c r="A59" s="97" t="s">
        <v>105</v>
      </c>
      <c r="B59" s="111" t="s">
        <v>101</v>
      </c>
      <c r="C59" s="99">
        <v>1020</v>
      </c>
      <c r="D59" s="100">
        <f>D60+D66</f>
        <v>4178</v>
      </c>
      <c r="E59" s="100">
        <f>E60+E66</f>
        <v>3131.8</v>
      </c>
      <c r="F59" s="100">
        <f>F60+F66</f>
        <v>4327.8</v>
      </c>
      <c r="G59" s="100">
        <f t="shared" si="18"/>
        <v>1196</v>
      </c>
      <c r="H59" s="100">
        <f t="shared" si="19"/>
        <v>138.18890095152946</v>
      </c>
      <c r="I59" s="92"/>
    </row>
    <row r="60" spans="1:9" ht="25.5" customHeight="1">
      <c r="A60" s="103" t="s">
        <v>197</v>
      </c>
      <c r="B60" s="104" t="s">
        <v>285</v>
      </c>
      <c r="C60" s="105">
        <v>1021</v>
      </c>
      <c r="D60" s="106">
        <f>D61+D62+D63+D64+D65</f>
        <v>624.79999999999995</v>
      </c>
      <c r="E60" s="106">
        <f>SUM(E61:E65)</f>
        <v>0</v>
      </c>
      <c r="F60" s="106">
        <v>0</v>
      </c>
      <c r="G60" s="106">
        <f t="shared" si="18"/>
        <v>0</v>
      </c>
      <c r="H60" s="106"/>
      <c r="I60" s="92"/>
    </row>
    <row r="61" spans="1:9" ht="24.75" customHeight="1">
      <c r="A61" s="103"/>
      <c r="B61" s="116" t="s">
        <v>235</v>
      </c>
      <c r="C61" s="90"/>
      <c r="D61" s="108">
        <v>159.4</v>
      </c>
      <c r="E61" s="108"/>
      <c r="F61" s="108"/>
      <c r="G61" s="108">
        <f t="shared" si="18"/>
        <v>0</v>
      </c>
      <c r="H61" s="108"/>
      <c r="I61" s="92"/>
    </row>
    <row r="62" spans="1:9" ht="24.75" customHeight="1">
      <c r="A62" s="103"/>
      <c r="B62" s="116" t="s">
        <v>198</v>
      </c>
      <c r="C62" s="90"/>
      <c r="D62" s="108">
        <v>76.099999999999994</v>
      </c>
      <c r="E62" s="108"/>
      <c r="F62" s="108"/>
      <c r="G62" s="108">
        <f t="shared" si="18"/>
        <v>0</v>
      </c>
      <c r="H62" s="108"/>
      <c r="I62" s="92"/>
    </row>
    <row r="63" spans="1:9" ht="24.75" customHeight="1">
      <c r="A63" s="103"/>
      <c r="B63" s="116" t="s">
        <v>199</v>
      </c>
      <c r="C63" s="90"/>
      <c r="D63" s="108">
        <v>117.3</v>
      </c>
      <c r="E63" s="108"/>
      <c r="F63" s="108"/>
      <c r="G63" s="108">
        <f t="shared" si="18"/>
        <v>0</v>
      </c>
      <c r="H63" s="108"/>
      <c r="I63" s="92"/>
    </row>
    <row r="64" spans="1:9" ht="24.75" customHeight="1">
      <c r="A64" s="103"/>
      <c r="B64" s="116" t="s">
        <v>200</v>
      </c>
      <c r="C64" s="90"/>
      <c r="D64" s="108">
        <v>11.6</v>
      </c>
      <c r="E64" s="108"/>
      <c r="F64" s="108"/>
      <c r="G64" s="108">
        <f t="shared" si="18"/>
        <v>0</v>
      </c>
      <c r="H64" s="108"/>
      <c r="I64" s="92"/>
    </row>
    <row r="65" spans="1:9" ht="24.75" customHeight="1">
      <c r="A65" s="103"/>
      <c r="B65" s="116" t="s">
        <v>201</v>
      </c>
      <c r="C65" s="90"/>
      <c r="D65" s="108">
        <v>260.39999999999998</v>
      </c>
      <c r="E65" s="108"/>
      <c r="F65" s="108"/>
      <c r="G65" s="108">
        <f t="shared" si="18"/>
        <v>0</v>
      </c>
      <c r="H65" s="108"/>
      <c r="I65" s="92"/>
    </row>
    <row r="66" spans="1:9" ht="27.75" customHeight="1">
      <c r="A66" s="103" t="s">
        <v>258</v>
      </c>
      <c r="B66" s="104" t="s">
        <v>288</v>
      </c>
      <c r="C66" s="105">
        <v>1025</v>
      </c>
      <c r="D66" s="106">
        <f>D67+D68+D69+D70+D74+D75+D76+D77</f>
        <v>3553.2000000000003</v>
      </c>
      <c r="E66" s="106">
        <f>SUM(E67:E77)</f>
        <v>3131.8</v>
      </c>
      <c r="F66" s="106">
        <f>SUM(F67:F77)</f>
        <v>4327.8</v>
      </c>
      <c r="G66" s="106">
        <f t="shared" si="18"/>
        <v>1196</v>
      </c>
      <c r="H66" s="106">
        <f t="shared" si="19"/>
        <v>138.18890095152946</v>
      </c>
      <c r="I66" s="92"/>
    </row>
    <row r="67" spans="1:9" ht="24.75" customHeight="1">
      <c r="A67" s="103"/>
      <c r="B67" s="115" t="s">
        <v>145</v>
      </c>
      <c r="C67" s="90"/>
      <c r="D67" s="108">
        <v>244.6</v>
      </c>
      <c r="E67" s="108"/>
      <c r="F67" s="108"/>
      <c r="G67" s="108">
        <f t="shared" si="18"/>
        <v>0</v>
      </c>
      <c r="H67" s="108"/>
      <c r="I67" s="92"/>
    </row>
    <row r="68" spans="1:9" ht="22.5" customHeight="1">
      <c r="A68" s="103"/>
      <c r="B68" s="115" t="s">
        <v>128</v>
      </c>
      <c r="C68" s="90"/>
      <c r="D68" s="108">
        <v>2.7</v>
      </c>
      <c r="E68" s="108"/>
      <c r="F68" s="108"/>
      <c r="G68" s="108">
        <f t="shared" si="18"/>
        <v>0</v>
      </c>
      <c r="H68" s="108"/>
      <c r="I68" s="92"/>
    </row>
    <row r="69" spans="1:9" ht="38.25" customHeight="1">
      <c r="A69" s="103"/>
      <c r="B69" s="109" t="s">
        <v>236</v>
      </c>
      <c r="C69" s="90"/>
      <c r="D69" s="108">
        <v>1220.5999999999999</v>
      </c>
      <c r="E69" s="108">
        <v>417.6</v>
      </c>
      <c r="F69" s="108">
        <v>64.5</v>
      </c>
      <c r="G69" s="108">
        <f t="shared" si="18"/>
        <v>-353.1</v>
      </c>
      <c r="H69" s="108">
        <f t="shared" si="19"/>
        <v>15.445402298850574</v>
      </c>
      <c r="I69" s="92"/>
    </row>
    <row r="70" spans="1:9" ht="24" customHeight="1">
      <c r="A70" s="103"/>
      <c r="B70" s="115" t="s">
        <v>202</v>
      </c>
      <c r="C70" s="90"/>
      <c r="D70" s="108">
        <v>159.19999999999999</v>
      </c>
      <c r="E70" s="108">
        <v>150</v>
      </c>
      <c r="F70" s="108"/>
      <c r="G70" s="108">
        <f t="shared" si="18"/>
        <v>-150</v>
      </c>
      <c r="H70" s="108"/>
      <c r="I70" s="92"/>
    </row>
    <row r="71" spans="1:9" ht="23.25" customHeight="1">
      <c r="A71" s="103"/>
      <c r="B71" s="115" t="s">
        <v>245</v>
      </c>
      <c r="C71" s="90"/>
      <c r="D71" s="108">
        <v>0</v>
      </c>
      <c r="E71" s="108"/>
      <c r="F71" s="108">
        <v>149.69999999999999</v>
      </c>
      <c r="G71" s="108">
        <f t="shared" si="18"/>
        <v>149.69999999999999</v>
      </c>
      <c r="H71" s="108"/>
      <c r="I71" s="92"/>
    </row>
    <row r="72" spans="1:9" ht="26.25" customHeight="1">
      <c r="A72" s="103"/>
      <c r="B72" s="125" t="s">
        <v>243</v>
      </c>
      <c r="C72" s="126"/>
      <c r="D72" s="108">
        <v>0</v>
      </c>
      <c r="E72" s="108">
        <v>300</v>
      </c>
      <c r="F72" s="108">
        <v>222.9</v>
      </c>
      <c r="G72" s="108">
        <f t="shared" si="18"/>
        <v>-77.099999999999994</v>
      </c>
      <c r="H72" s="108"/>
      <c r="I72" s="92"/>
    </row>
    <row r="73" spans="1:9" ht="61.5" customHeight="1">
      <c r="A73" s="103"/>
      <c r="B73" s="115" t="s">
        <v>244</v>
      </c>
      <c r="C73" s="127"/>
      <c r="D73" s="108">
        <v>0</v>
      </c>
      <c r="E73" s="108">
        <v>223.5</v>
      </c>
      <c r="F73" s="108">
        <v>220.5</v>
      </c>
      <c r="G73" s="108">
        <f t="shared" si="18"/>
        <v>-3</v>
      </c>
      <c r="H73" s="108">
        <f t="shared" si="19"/>
        <v>98.65771812080537</v>
      </c>
      <c r="I73" s="92"/>
    </row>
    <row r="74" spans="1:9" ht="30" customHeight="1">
      <c r="A74" s="103"/>
      <c r="B74" s="124" t="s">
        <v>152</v>
      </c>
      <c r="C74" s="90"/>
      <c r="D74" s="108">
        <v>1218.2</v>
      </c>
      <c r="E74" s="108">
        <v>1108.2</v>
      </c>
      <c r="F74" s="108">
        <v>2667.2</v>
      </c>
      <c r="G74" s="108">
        <f t="shared" si="18"/>
        <v>1558.9999999999998</v>
      </c>
      <c r="H74" s="108">
        <f t="shared" si="19"/>
        <v>240.67857787402994</v>
      </c>
      <c r="I74" s="92"/>
    </row>
    <row r="75" spans="1:9" ht="30" customHeight="1">
      <c r="A75" s="103"/>
      <c r="B75" s="124" t="s">
        <v>150</v>
      </c>
      <c r="C75" s="90"/>
      <c r="D75" s="108">
        <v>103.4</v>
      </c>
      <c r="E75" s="108">
        <v>134.9</v>
      </c>
      <c r="F75" s="108">
        <v>134.9</v>
      </c>
      <c r="G75" s="108">
        <f t="shared" si="18"/>
        <v>0</v>
      </c>
      <c r="H75" s="108">
        <f t="shared" si="19"/>
        <v>100</v>
      </c>
      <c r="I75" s="92"/>
    </row>
    <row r="76" spans="1:9" ht="30" customHeight="1">
      <c r="A76" s="103"/>
      <c r="B76" s="124" t="s">
        <v>151</v>
      </c>
      <c r="C76" s="90"/>
      <c r="D76" s="108">
        <v>497.2</v>
      </c>
      <c r="E76" s="108">
        <v>692.5</v>
      </c>
      <c r="F76" s="108">
        <v>808</v>
      </c>
      <c r="G76" s="108">
        <f t="shared" si="18"/>
        <v>115.5</v>
      </c>
      <c r="H76" s="108">
        <f t="shared" si="19"/>
        <v>116.67870036101083</v>
      </c>
      <c r="I76" s="92"/>
    </row>
    <row r="77" spans="1:9" ht="27.75" customHeight="1">
      <c r="A77" s="128"/>
      <c r="B77" s="96" t="s">
        <v>144</v>
      </c>
      <c r="C77" s="90"/>
      <c r="D77" s="108">
        <v>107.3</v>
      </c>
      <c r="E77" s="108">
        <v>105.1</v>
      </c>
      <c r="F77" s="108">
        <v>60.1</v>
      </c>
      <c r="G77" s="108">
        <f t="shared" si="18"/>
        <v>-44.999999999999993</v>
      </c>
      <c r="H77" s="108">
        <f t="shared" si="19"/>
        <v>57.18363463368221</v>
      </c>
      <c r="I77" s="92"/>
    </row>
    <row r="78" spans="1:9" ht="24.75" customHeight="1">
      <c r="A78" s="180" t="s">
        <v>115</v>
      </c>
      <c r="B78" s="181" t="s">
        <v>116</v>
      </c>
      <c r="C78" s="90"/>
      <c r="D78" s="93">
        <f>D80+D86+D102</f>
        <v>6001</v>
      </c>
      <c r="E78" s="93">
        <f>E80+E86+E102</f>
        <v>0</v>
      </c>
      <c r="F78" s="93">
        <f>F80+F86+F102</f>
        <v>0</v>
      </c>
      <c r="G78" s="108">
        <f t="shared" si="18"/>
        <v>0</v>
      </c>
      <c r="H78" s="108"/>
      <c r="I78" s="92"/>
    </row>
    <row r="79" spans="1:9" ht="28.5" customHeight="1">
      <c r="A79" s="103"/>
      <c r="B79" s="96" t="s">
        <v>95</v>
      </c>
      <c r="C79" s="90"/>
      <c r="D79" s="108"/>
      <c r="E79" s="108"/>
      <c r="F79" s="108"/>
      <c r="G79" s="108">
        <f t="shared" si="18"/>
        <v>0</v>
      </c>
      <c r="H79" s="108"/>
      <c r="I79" s="92"/>
    </row>
    <row r="80" spans="1:9" ht="24.75" customHeight="1">
      <c r="A80" s="97" t="s">
        <v>117</v>
      </c>
      <c r="B80" s="120" t="s">
        <v>99</v>
      </c>
      <c r="C80" s="99">
        <v>1010</v>
      </c>
      <c r="D80" s="100">
        <f>D81+D84+D85</f>
        <v>4559.3999999999996</v>
      </c>
      <c r="E80" s="93">
        <f>E81+E84+E85</f>
        <v>0</v>
      </c>
      <c r="F80" s="93">
        <f t="shared" ref="F80:G80" si="20">F81+F84+F85</f>
        <v>0</v>
      </c>
      <c r="G80" s="108">
        <f t="shared" si="20"/>
        <v>0</v>
      </c>
      <c r="H80" s="108"/>
      <c r="I80" s="92"/>
    </row>
    <row r="81" spans="1:9" ht="24.75" customHeight="1">
      <c r="A81" s="103" t="s">
        <v>259</v>
      </c>
      <c r="B81" s="104" t="s">
        <v>285</v>
      </c>
      <c r="C81" s="105">
        <v>1011</v>
      </c>
      <c r="D81" s="106">
        <f>D82+D83</f>
        <v>710</v>
      </c>
      <c r="E81" s="108">
        <f>E82+E83</f>
        <v>0</v>
      </c>
      <c r="F81" s="108">
        <f>F82+F83</f>
        <v>0</v>
      </c>
      <c r="G81" s="108">
        <f t="shared" si="18"/>
        <v>0</v>
      </c>
      <c r="H81" s="108"/>
      <c r="I81" s="92"/>
    </row>
    <row r="82" spans="1:9" ht="26.25" customHeight="1">
      <c r="A82" s="103"/>
      <c r="B82" s="129" t="s">
        <v>159</v>
      </c>
      <c r="C82" s="90"/>
      <c r="D82" s="108">
        <v>560</v>
      </c>
      <c r="E82" s="108"/>
      <c r="F82" s="108"/>
      <c r="G82" s="108">
        <f t="shared" si="18"/>
        <v>0</v>
      </c>
      <c r="H82" s="108"/>
      <c r="I82" s="92"/>
    </row>
    <row r="83" spans="1:9" ht="23.25" customHeight="1">
      <c r="A83" s="103"/>
      <c r="B83" s="124" t="s">
        <v>146</v>
      </c>
      <c r="C83" s="90"/>
      <c r="D83" s="108">
        <v>150</v>
      </c>
      <c r="E83" s="108"/>
      <c r="F83" s="108"/>
      <c r="G83" s="108">
        <f t="shared" si="18"/>
        <v>0</v>
      </c>
      <c r="H83" s="108"/>
      <c r="I83" s="92"/>
    </row>
    <row r="84" spans="1:9" ht="30" customHeight="1">
      <c r="A84" s="103" t="s">
        <v>260</v>
      </c>
      <c r="B84" s="104" t="s">
        <v>1</v>
      </c>
      <c r="C84" s="105">
        <v>1012</v>
      </c>
      <c r="D84" s="108">
        <v>3181.2</v>
      </c>
      <c r="E84" s="108"/>
      <c r="F84" s="108"/>
      <c r="G84" s="108">
        <f t="shared" si="18"/>
        <v>0</v>
      </c>
      <c r="H84" s="108"/>
      <c r="I84" s="92"/>
    </row>
    <row r="85" spans="1:9" ht="27.75" customHeight="1">
      <c r="A85" s="103" t="s">
        <v>261</v>
      </c>
      <c r="B85" s="104" t="s">
        <v>2</v>
      </c>
      <c r="C85" s="105">
        <v>1013</v>
      </c>
      <c r="D85" s="108">
        <v>668.2</v>
      </c>
      <c r="E85" s="108"/>
      <c r="F85" s="108"/>
      <c r="G85" s="108">
        <f t="shared" si="18"/>
        <v>0</v>
      </c>
      <c r="H85" s="108"/>
      <c r="I85" s="92"/>
    </row>
    <row r="86" spans="1:9" ht="27.75" customHeight="1">
      <c r="A86" s="97" t="s">
        <v>118</v>
      </c>
      <c r="B86" s="120" t="s">
        <v>101</v>
      </c>
      <c r="C86" s="99">
        <v>1020</v>
      </c>
      <c r="D86" s="100">
        <f>D87+D89+D90+D91</f>
        <v>1390.6000000000001</v>
      </c>
      <c r="E86" s="93">
        <f>E88+E89+E90+E91</f>
        <v>0</v>
      </c>
      <c r="F86" s="93">
        <v>0</v>
      </c>
      <c r="G86" s="108">
        <f t="shared" si="18"/>
        <v>0</v>
      </c>
      <c r="H86" s="108"/>
      <c r="I86" s="92"/>
    </row>
    <row r="87" spans="1:9" ht="27.75" customHeight="1">
      <c r="A87" s="103" t="s">
        <v>290</v>
      </c>
      <c r="B87" s="104" t="s">
        <v>285</v>
      </c>
      <c r="C87" s="105">
        <v>1021</v>
      </c>
      <c r="D87" s="106">
        <f>D88</f>
        <v>36.299999999999997</v>
      </c>
      <c r="E87" s="108"/>
      <c r="F87" s="108"/>
      <c r="G87" s="108">
        <f t="shared" si="18"/>
        <v>0</v>
      </c>
      <c r="H87" s="108"/>
      <c r="I87" s="92"/>
    </row>
    <row r="88" spans="1:9" ht="27.75" customHeight="1">
      <c r="A88" s="103"/>
      <c r="B88" s="115" t="s">
        <v>262</v>
      </c>
      <c r="C88" s="90"/>
      <c r="D88" s="108">
        <v>36.299999999999997</v>
      </c>
      <c r="E88" s="108"/>
      <c r="F88" s="108"/>
      <c r="G88" s="108">
        <f t="shared" si="18"/>
        <v>0</v>
      </c>
      <c r="H88" s="108"/>
      <c r="I88" s="92"/>
    </row>
    <row r="89" spans="1:9" ht="26.25" customHeight="1">
      <c r="A89" s="103" t="s">
        <v>263</v>
      </c>
      <c r="B89" s="104" t="s">
        <v>1</v>
      </c>
      <c r="C89" s="105">
        <v>1022</v>
      </c>
      <c r="D89" s="108">
        <v>1052.2</v>
      </c>
      <c r="E89" s="108"/>
      <c r="F89" s="108"/>
      <c r="G89" s="108">
        <f t="shared" si="18"/>
        <v>0</v>
      </c>
      <c r="H89" s="108"/>
      <c r="I89" s="92"/>
    </row>
    <row r="90" spans="1:9" ht="27.75" customHeight="1">
      <c r="A90" s="103" t="s">
        <v>264</v>
      </c>
      <c r="B90" s="104" t="s">
        <v>2</v>
      </c>
      <c r="C90" s="105">
        <v>1023</v>
      </c>
      <c r="D90" s="108">
        <v>220.9</v>
      </c>
      <c r="E90" s="108"/>
      <c r="F90" s="108"/>
      <c r="G90" s="108">
        <f t="shared" si="18"/>
        <v>0</v>
      </c>
      <c r="H90" s="108"/>
      <c r="I90" s="92"/>
    </row>
    <row r="91" spans="1:9" ht="27.75" customHeight="1">
      <c r="A91" s="103" t="s">
        <v>266</v>
      </c>
      <c r="B91" s="104" t="s">
        <v>288</v>
      </c>
      <c r="C91" s="105">
        <v>1025</v>
      </c>
      <c r="D91" s="106">
        <f>SUM(D92:D101)</f>
        <v>81.2</v>
      </c>
      <c r="E91" s="93">
        <f>SUM(E92:E101)</f>
        <v>0</v>
      </c>
      <c r="F91" s="93">
        <f>SUM(F92:F101)</f>
        <v>0</v>
      </c>
      <c r="G91" s="108">
        <f t="shared" si="18"/>
        <v>0</v>
      </c>
      <c r="H91" s="108"/>
      <c r="I91" s="92"/>
    </row>
    <row r="92" spans="1:9" ht="27.75" customHeight="1">
      <c r="A92" s="103"/>
      <c r="B92" s="115" t="s">
        <v>128</v>
      </c>
      <c r="C92" s="90"/>
      <c r="D92" s="108">
        <v>31.7</v>
      </c>
      <c r="E92" s="108"/>
      <c r="F92" s="108"/>
      <c r="G92" s="108">
        <f t="shared" si="18"/>
        <v>0</v>
      </c>
      <c r="H92" s="108"/>
      <c r="I92" s="92"/>
    </row>
    <row r="93" spans="1:9" ht="27.75" customHeight="1">
      <c r="A93" s="103"/>
      <c r="B93" s="115" t="s">
        <v>160</v>
      </c>
      <c r="C93" s="90"/>
      <c r="D93" s="108">
        <v>14.4</v>
      </c>
      <c r="E93" s="108"/>
      <c r="F93" s="108"/>
      <c r="G93" s="108">
        <f t="shared" si="18"/>
        <v>0</v>
      </c>
      <c r="H93" s="108"/>
      <c r="I93" s="92"/>
    </row>
    <row r="94" spans="1:9" ht="27.75" customHeight="1">
      <c r="A94" s="103"/>
      <c r="B94" s="115" t="s">
        <v>129</v>
      </c>
      <c r="C94" s="90"/>
      <c r="D94" s="108">
        <v>0.7</v>
      </c>
      <c r="E94" s="108"/>
      <c r="F94" s="108"/>
      <c r="G94" s="108">
        <f t="shared" si="18"/>
        <v>0</v>
      </c>
      <c r="H94" s="108"/>
      <c r="I94" s="92"/>
    </row>
    <row r="95" spans="1:9" ht="27.75" customHeight="1">
      <c r="A95" s="103"/>
      <c r="B95" s="115" t="s">
        <v>162</v>
      </c>
      <c r="C95" s="90"/>
      <c r="D95" s="108">
        <v>3.8</v>
      </c>
      <c r="E95" s="108"/>
      <c r="F95" s="108"/>
      <c r="G95" s="108">
        <f t="shared" si="18"/>
        <v>0</v>
      </c>
      <c r="H95" s="108"/>
      <c r="I95" s="92"/>
    </row>
    <row r="96" spans="1:9" ht="27.75" customHeight="1">
      <c r="A96" s="103"/>
      <c r="B96" s="107" t="s">
        <v>185</v>
      </c>
      <c r="C96" s="90"/>
      <c r="D96" s="108">
        <v>3.5</v>
      </c>
      <c r="E96" s="108"/>
      <c r="F96" s="108"/>
      <c r="G96" s="108">
        <f t="shared" si="18"/>
        <v>0</v>
      </c>
      <c r="H96" s="108"/>
      <c r="I96" s="92"/>
    </row>
    <row r="97" spans="1:9" ht="27.75" customHeight="1">
      <c r="A97" s="103"/>
      <c r="B97" s="115" t="s">
        <v>180</v>
      </c>
      <c r="C97" s="90"/>
      <c r="D97" s="108">
        <v>5.6</v>
      </c>
      <c r="E97" s="108"/>
      <c r="F97" s="108"/>
      <c r="G97" s="108">
        <f t="shared" si="18"/>
        <v>0</v>
      </c>
      <c r="H97" s="108"/>
      <c r="I97" s="92"/>
    </row>
    <row r="98" spans="1:9" ht="27.75" customHeight="1">
      <c r="A98" s="103"/>
      <c r="B98" s="115" t="s">
        <v>131</v>
      </c>
      <c r="C98" s="90"/>
      <c r="D98" s="108">
        <v>5.3</v>
      </c>
      <c r="E98" s="108"/>
      <c r="F98" s="108"/>
      <c r="G98" s="108">
        <f t="shared" si="18"/>
        <v>0</v>
      </c>
      <c r="H98" s="108"/>
      <c r="I98" s="92"/>
    </row>
    <row r="99" spans="1:9" ht="27.75" customHeight="1">
      <c r="A99" s="103"/>
      <c r="B99" s="115" t="s">
        <v>163</v>
      </c>
      <c r="C99" s="90"/>
      <c r="D99" s="108">
        <v>6.2</v>
      </c>
      <c r="E99" s="108"/>
      <c r="F99" s="108"/>
      <c r="G99" s="108">
        <f t="shared" si="18"/>
        <v>0</v>
      </c>
      <c r="H99" s="108"/>
      <c r="I99" s="92"/>
    </row>
    <row r="100" spans="1:9" ht="32.25" customHeight="1">
      <c r="A100" s="103"/>
      <c r="B100" s="115" t="s">
        <v>165</v>
      </c>
      <c r="C100" s="90"/>
      <c r="D100" s="108">
        <v>0.8</v>
      </c>
      <c r="E100" s="108"/>
      <c r="F100" s="108"/>
      <c r="G100" s="108">
        <f t="shared" si="18"/>
        <v>0</v>
      </c>
      <c r="H100" s="108"/>
      <c r="I100" s="92"/>
    </row>
    <row r="101" spans="1:9" ht="31.5" customHeight="1">
      <c r="A101" s="103"/>
      <c r="B101" s="129" t="s">
        <v>164</v>
      </c>
      <c r="C101" s="90"/>
      <c r="D101" s="108">
        <v>9.1999999999999993</v>
      </c>
      <c r="E101" s="130"/>
      <c r="F101" s="130"/>
      <c r="G101" s="108">
        <f t="shared" si="18"/>
        <v>0</v>
      </c>
      <c r="H101" s="108"/>
      <c r="I101" s="92"/>
    </row>
    <row r="102" spans="1:9" ht="24.75" customHeight="1">
      <c r="A102" s="97" t="s">
        <v>203</v>
      </c>
      <c r="B102" s="120" t="s">
        <v>102</v>
      </c>
      <c r="C102" s="99">
        <v>1030</v>
      </c>
      <c r="D102" s="100">
        <f>D103+D104+D105</f>
        <v>51</v>
      </c>
      <c r="E102" s="100">
        <f>E103+E104+E105</f>
        <v>0</v>
      </c>
      <c r="F102" s="100">
        <v>0</v>
      </c>
      <c r="G102" s="108">
        <f t="shared" ref="G102:G144" si="21">F102-E102</f>
        <v>0</v>
      </c>
      <c r="H102" s="108"/>
      <c r="I102" s="92"/>
    </row>
    <row r="103" spans="1:9" ht="30" customHeight="1">
      <c r="A103" s="103" t="s">
        <v>267</v>
      </c>
      <c r="B103" s="104" t="s">
        <v>1</v>
      </c>
      <c r="C103" s="105">
        <v>1032</v>
      </c>
      <c r="D103" s="108">
        <v>22.1</v>
      </c>
      <c r="E103" s="106"/>
      <c r="F103" s="106"/>
      <c r="G103" s="108">
        <f t="shared" si="21"/>
        <v>0</v>
      </c>
      <c r="H103" s="108"/>
      <c r="I103" s="92"/>
    </row>
    <row r="104" spans="1:9" ht="30.75" customHeight="1">
      <c r="A104" s="103" t="s">
        <v>265</v>
      </c>
      <c r="B104" s="104" t="s">
        <v>2</v>
      </c>
      <c r="C104" s="105">
        <v>1033</v>
      </c>
      <c r="D104" s="108">
        <v>4.4000000000000004</v>
      </c>
      <c r="E104" s="106"/>
      <c r="F104" s="106"/>
      <c r="G104" s="108">
        <f t="shared" si="21"/>
        <v>0</v>
      </c>
      <c r="H104" s="108"/>
      <c r="I104" s="92"/>
    </row>
    <row r="105" spans="1:9" ht="28.5" customHeight="1">
      <c r="A105" s="103" t="s">
        <v>268</v>
      </c>
      <c r="B105" s="132" t="s">
        <v>269</v>
      </c>
      <c r="C105" s="105">
        <v>1035</v>
      </c>
      <c r="D105" s="108">
        <v>24.5</v>
      </c>
      <c r="E105" s="106">
        <v>0</v>
      </c>
      <c r="F105" s="106"/>
      <c r="G105" s="108">
        <f t="shared" si="21"/>
        <v>0</v>
      </c>
      <c r="H105" s="108"/>
      <c r="I105" s="92"/>
    </row>
    <row r="106" spans="1:9" ht="24.75" customHeight="1">
      <c r="A106" s="180" t="s">
        <v>119</v>
      </c>
      <c r="B106" s="181" t="s">
        <v>204</v>
      </c>
      <c r="C106" s="95"/>
      <c r="D106" s="93">
        <f>D108</f>
        <v>479.4</v>
      </c>
      <c r="E106" s="93">
        <f t="shared" ref="E106:F106" si="22">E108</f>
        <v>610.82999999999993</v>
      </c>
      <c r="F106" s="93">
        <f t="shared" si="22"/>
        <v>754.80000000000007</v>
      </c>
      <c r="G106" s="93">
        <f t="shared" si="21"/>
        <v>143.97000000000014</v>
      </c>
      <c r="H106" s="93">
        <f t="shared" ref="H106:H142" si="23">F106/E106*100</f>
        <v>123.56956927459362</v>
      </c>
      <c r="I106" s="92"/>
    </row>
    <row r="107" spans="1:9" ht="24" customHeight="1">
      <c r="A107" s="103"/>
      <c r="B107" s="96" t="s">
        <v>95</v>
      </c>
      <c r="C107" s="90"/>
      <c r="D107" s="100"/>
      <c r="E107" s="100"/>
      <c r="F107" s="100"/>
      <c r="G107" s="108"/>
      <c r="H107" s="108"/>
      <c r="I107" s="92"/>
    </row>
    <row r="108" spans="1:9" ht="33" customHeight="1">
      <c r="A108" s="97" t="s">
        <v>120</v>
      </c>
      <c r="B108" s="120" t="s">
        <v>101</v>
      </c>
      <c r="C108" s="99">
        <v>1020</v>
      </c>
      <c r="D108" s="100">
        <f>D109</f>
        <v>479.4</v>
      </c>
      <c r="E108" s="100">
        <f t="shared" ref="E108:F108" si="24">E109</f>
        <v>610.82999999999993</v>
      </c>
      <c r="F108" s="100">
        <f t="shared" si="24"/>
        <v>754.80000000000007</v>
      </c>
      <c r="G108" s="100">
        <f t="shared" si="21"/>
        <v>143.97000000000014</v>
      </c>
      <c r="H108" s="100">
        <f t="shared" si="23"/>
        <v>123.56956927459362</v>
      </c>
      <c r="I108" s="92"/>
    </row>
    <row r="109" spans="1:9" ht="30" customHeight="1">
      <c r="A109" s="103" t="s">
        <v>237</v>
      </c>
      <c r="B109" s="104" t="s">
        <v>288</v>
      </c>
      <c r="C109" s="105">
        <v>1025</v>
      </c>
      <c r="D109" s="106">
        <f>SUM(D110:D114)</f>
        <v>479.4</v>
      </c>
      <c r="E109" s="106">
        <f t="shared" ref="E109:F109" si="25">SUM(E110:E114)</f>
        <v>610.82999999999993</v>
      </c>
      <c r="F109" s="106">
        <f t="shared" si="25"/>
        <v>754.80000000000007</v>
      </c>
      <c r="G109" s="106">
        <f t="shared" si="21"/>
        <v>143.97000000000014</v>
      </c>
      <c r="H109" s="106">
        <f t="shared" si="23"/>
        <v>123.56956927459362</v>
      </c>
      <c r="I109" s="92"/>
    </row>
    <row r="110" spans="1:9" ht="30" customHeight="1">
      <c r="A110" s="103"/>
      <c r="B110" s="133" t="s">
        <v>148</v>
      </c>
      <c r="C110" s="90"/>
      <c r="D110" s="108">
        <v>282.60000000000002</v>
      </c>
      <c r="E110" s="108">
        <v>418</v>
      </c>
      <c r="F110" s="108">
        <v>505.3</v>
      </c>
      <c r="G110" s="108">
        <f t="shared" si="21"/>
        <v>87.300000000000011</v>
      </c>
      <c r="H110" s="108">
        <f t="shared" si="23"/>
        <v>120.88516746411484</v>
      </c>
      <c r="I110" s="92"/>
    </row>
    <row r="111" spans="1:9" ht="30" customHeight="1">
      <c r="A111" s="103"/>
      <c r="B111" s="133" t="s">
        <v>168</v>
      </c>
      <c r="C111" s="90"/>
      <c r="D111" s="108">
        <v>16.899999999999999</v>
      </c>
      <c r="E111" s="108">
        <v>16.600000000000001</v>
      </c>
      <c r="F111" s="108">
        <v>18.5</v>
      </c>
      <c r="G111" s="108">
        <f t="shared" si="21"/>
        <v>1.8999999999999986</v>
      </c>
      <c r="H111" s="108">
        <f t="shared" si="23"/>
        <v>111.44578313253011</v>
      </c>
      <c r="I111" s="92"/>
    </row>
    <row r="112" spans="1:9" ht="30" customHeight="1">
      <c r="A112" s="103"/>
      <c r="B112" s="134" t="s">
        <v>149</v>
      </c>
      <c r="C112" s="90"/>
      <c r="D112" s="108">
        <v>167.6</v>
      </c>
      <c r="E112" s="108">
        <v>161.43</v>
      </c>
      <c r="F112" s="108">
        <v>197.1</v>
      </c>
      <c r="G112" s="108">
        <f t="shared" si="21"/>
        <v>35.669999999999987</v>
      </c>
      <c r="H112" s="108">
        <f t="shared" si="23"/>
        <v>122.09626463482624</v>
      </c>
      <c r="I112" s="92"/>
    </row>
    <row r="113" spans="1:9" ht="30" customHeight="1">
      <c r="A113" s="103"/>
      <c r="B113" s="96" t="s">
        <v>144</v>
      </c>
      <c r="C113" s="90"/>
      <c r="D113" s="108">
        <v>8.4</v>
      </c>
      <c r="E113" s="108">
        <v>8.8000000000000007</v>
      </c>
      <c r="F113" s="108">
        <v>3.2</v>
      </c>
      <c r="G113" s="108">
        <f t="shared" si="21"/>
        <v>-5.6000000000000005</v>
      </c>
      <c r="H113" s="108">
        <f t="shared" si="23"/>
        <v>36.363636363636367</v>
      </c>
      <c r="I113" s="92"/>
    </row>
    <row r="114" spans="1:9" ht="27.75" customHeight="1">
      <c r="A114" s="103"/>
      <c r="B114" s="96" t="s">
        <v>205</v>
      </c>
      <c r="C114" s="90"/>
      <c r="D114" s="108">
        <v>3.9</v>
      </c>
      <c r="E114" s="108">
        <v>6</v>
      </c>
      <c r="F114" s="108">
        <v>30.7</v>
      </c>
      <c r="G114" s="108">
        <f t="shared" si="21"/>
        <v>24.7</v>
      </c>
      <c r="H114" s="108">
        <f t="shared" si="23"/>
        <v>511.66666666666663</v>
      </c>
      <c r="I114" s="92"/>
    </row>
    <row r="115" spans="1:9" ht="33" customHeight="1">
      <c r="A115" s="180" t="s">
        <v>270</v>
      </c>
      <c r="B115" s="181" t="s">
        <v>206</v>
      </c>
      <c r="C115" s="90"/>
      <c r="D115" s="93">
        <f>D117</f>
        <v>477.3</v>
      </c>
      <c r="E115" s="93">
        <f t="shared" ref="E115:F115" si="26">E117</f>
        <v>275.10000000000002</v>
      </c>
      <c r="F115" s="93">
        <f t="shared" si="26"/>
        <v>28.9</v>
      </c>
      <c r="G115" s="93">
        <f t="shared" si="21"/>
        <v>-246.20000000000002</v>
      </c>
      <c r="H115" s="93">
        <f t="shared" si="23"/>
        <v>10.50527081061432</v>
      </c>
      <c r="I115" s="92"/>
    </row>
    <row r="116" spans="1:9" ht="26.25" customHeight="1">
      <c r="A116" s="103"/>
      <c r="B116" s="96" t="s">
        <v>95</v>
      </c>
      <c r="C116" s="90"/>
      <c r="D116" s="108"/>
      <c r="E116" s="108"/>
      <c r="F116" s="108"/>
      <c r="G116" s="108"/>
      <c r="H116" s="108"/>
      <c r="I116" s="92"/>
    </row>
    <row r="117" spans="1:9" ht="33" customHeight="1">
      <c r="A117" s="97" t="s">
        <v>121</v>
      </c>
      <c r="B117" s="120" t="s">
        <v>99</v>
      </c>
      <c r="C117" s="99">
        <v>1010</v>
      </c>
      <c r="D117" s="100">
        <f>D118+D121+D122+D123</f>
        <v>477.3</v>
      </c>
      <c r="E117" s="100">
        <f>E118+E121+E122+E123</f>
        <v>275.10000000000002</v>
      </c>
      <c r="F117" s="100">
        <f>F118+F121+F122+F123</f>
        <v>28.9</v>
      </c>
      <c r="G117" s="100">
        <f t="shared" si="21"/>
        <v>-246.20000000000002</v>
      </c>
      <c r="H117" s="100">
        <f t="shared" si="23"/>
        <v>10.50527081061432</v>
      </c>
      <c r="I117" s="92"/>
    </row>
    <row r="118" spans="1:9" ht="24.75" customHeight="1">
      <c r="A118" s="103" t="s">
        <v>238</v>
      </c>
      <c r="B118" s="104" t="s">
        <v>285</v>
      </c>
      <c r="C118" s="105">
        <v>1011</v>
      </c>
      <c r="D118" s="106">
        <f>SUM(D119:D120)</f>
        <v>12.6</v>
      </c>
      <c r="E118" s="106">
        <f>SUM(E119:E120)</f>
        <v>23.8</v>
      </c>
      <c r="F118" s="106">
        <f>SUM(F119:F120)</f>
        <v>1</v>
      </c>
      <c r="G118" s="106">
        <f t="shared" si="21"/>
        <v>-22.8</v>
      </c>
      <c r="H118" s="106">
        <f t="shared" si="23"/>
        <v>4.2016806722689068</v>
      </c>
      <c r="I118" s="92"/>
    </row>
    <row r="119" spans="1:9" ht="24.75" customHeight="1">
      <c r="A119" s="103"/>
      <c r="B119" s="107" t="s">
        <v>177</v>
      </c>
      <c r="C119" s="90"/>
      <c r="D119" s="108">
        <v>11.6</v>
      </c>
      <c r="E119" s="108">
        <v>22.8</v>
      </c>
      <c r="F119" s="108">
        <v>1</v>
      </c>
      <c r="G119" s="108">
        <f t="shared" si="21"/>
        <v>-21.8</v>
      </c>
      <c r="H119" s="108">
        <f t="shared" si="23"/>
        <v>4.3859649122807012</v>
      </c>
      <c r="I119" s="92"/>
    </row>
    <row r="120" spans="1:9" ht="24.75" customHeight="1">
      <c r="A120" s="103"/>
      <c r="B120" s="107" t="s">
        <v>178</v>
      </c>
      <c r="C120" s="90"/>
      <c r="D120" s="108">
        <v>1</v>
      </c>
      <c r="E120" s="108">
        <v>1</v>
      </c>
      <c r="F120" s="108"/>
      <c r="G120" s="108">
        <f t="shared" si="21"/>
        <v>-1</v>
      </c>
      <c r="H120" s="108">
        <f t="shared" si="23"/>
        <v>0</v>
      </c>
      <c r="I120" s="92"/>
    </row>
    <row r="121" spans="1:9" ht="24.75" customHeight="1">
      <c r="A121" s="103" t="s">
        <v>239</v>
      </c>
      <c r="B121" s="104" t="s">
        <v>1</v>
      </c>
      <c r="C121" s="105">
        <v>1012</v>
      </c>
      <c r="D121" s="108">
        <v>282.8</v>
      </c>
      <c r="E121" s="106">
        <v>105</v>
      </c>
      <c r="F121" s="106">
        <v>19.7</v>
      </c>
      <c r="G121" s="106">
        <f t="shared" si="21"/>
        <v>-85.3</v>
      </c>
      <c r="H121" s="106">
        <f t="shared" si="23"/>
        <v>18.761904761904759</v>
      </c>
      <c r="I121" s="92"/>
    </row>
    <row r="122" spans="1:9" ht="24.75" customHeight="1">
      <c r="A122" s="103" t="s">
        <v>240</v>
      </c>
      <c r="B122" s="104" t="s">
        <v>2</v>
      </c>
      <c r="C122" s="105">
        <v>1013</v>
      </c>
      <c r="D122" s="108">
        <v>58.9</v>
      </c>
      <c r="E122" s="135">
        <v>22.1</v>
      </c>
      <c r="F122" s="135">
        <v>4.0999999999999996</v>
      </c>
      <c r="G122" s="106">
        <f t="shared" si="21"/>
        <v>-18</v>
      </c>
      <c r="H122" s="106">
        <f t="shared" si="23"/>
        <v>18.552036199095021</v>
      </c>
      <c r="I122" s="92"/>
    </row>
    <row r="123" spans="1:9" ht="30" customHeight="1">
      <c r="A123" s="103" t="s">
        <v>241</v>
      </c>
      <c r="B123" s="104" t="s">
        <v>289</v>
      </c>
      <c r="C123" s="105">
        <v>1015</v>
      </c>
      <c r="D123" s="106">
        <f>SUM(D124:D132)</f>
        <v>123.00000000000001</v>
      </c>
      <c r="E123" s="106">
        <f>SUM(E124:E132)</f>
        <v>124.2</v>
      </c>
      <c r="F123" s="106">
        <f>SUM(F124:F133)</f>
        <v>4.1000000000000005</v>
      </c>
      <c r="G123" s="106">
        <f t="shared" si="21"/>
        <v>-120.10000000000001</v>
      </c>
      <c r="H123" s="106">
        <f t="shared" si="23"/>
        <v>3.3011272141706924</v>
      </c>
    </row>
    <row r="124" spans="1:9" ht="24.75" customHeight="1">
      <c r="A124" s="103"/>
      <c r="B124" s="136" t="s">
        <v>128</v>
      </c>
      <c r="C124" s="137"/>
      <c r="D124" s="108">
        <v>66.400000000000006</v>
      </c>
      <c r="E124" s="130">
        <v>66.400000000000006</v>
      </c>
      <c r="F124" s="130"/>
      <c r="G124" s="108">
        <f t="shared" si="21"/>
        <v>-66.400000000000006</v>
      </c>
      <c r="H124" s="108">
        <f t="shared" si="23"/>
        <v>0</v>
      </c>
      <c r="I124" s="138"/>
    </row>
    <row r="125" spans="1:9" ht="24.75" customHeight="1">
      <c r="A125" s="103"/>
      <c r="B125" s="136" t="s">
        <v>162</v>
      </c>
      <c r="C125" s="137"/>
      <c r="D125" s="108">
        <v>3.6</v>
      </c>
      <c r="E125" s="108">
        <v>3.6</v>
      </c>
      <c r="F125" s="108">
        <v>0.6</v>
      </c>
      <c r="G125" s="108">
        <f t="shared" si="21"/>
        <v>-3</v>
      </c>
      <c r="H125" s="108">
        <f t="shared" si="23"/>
        <v>16.666666666666664</v>
      </c>
    </row>
    <row r="126" spans="1:9" ht="24.75" customHeight="1">
      <c r="A126" s="103"/>
      <c r="B126" s="136" t="s">
        <v>161</v>
      </c>
      <c r="C126" s="137"/>
      <c r="D126" s="108">
        <v>1.7</v>
      </c>
      <c r="E126" s="108">
        <v>1.7</v>
      </c>
      <c r="F126" s="108"/>
      <c r="G126" s="108">
        <f t="shared" si="21"/>
        <v>-1.7</v>
      </c>
      <c r="H126" s="108">
        <f t="shared" si="23"/>
        <v>0</v>
      </c>
    </row>
    <row r="127" spans="1:9" ht="24.75" customHeight="1">
      <c r="A127" s="103"/>
      <c r="B127" s="96" t="s">
        <v>193</v>
      </c>
      <c r="C127" s="137"/>
      <c r="D127" s="108">
        <v>0</v>
      </c>
      <c r="E127" s="108"/>
      <c r="F127" s="108"/>
      <c r="G127" s="108">
        <f t="shared" si="21"/>
        <v>0</v>
      </c>
      <c r="H127" s="108"/>
    </row>
    <row r="128" spans="1:9" ht="25.5" customHeight="1">
      <c r="A128" s="103"/>
      <c r="B128" s="136" t="s">
        <v>130</v>
      </c>
      <c r="C128" s="137"/>
      <c r="D128" s="108">
        <v>4.3</v>
      </c>
      <c r="E128" s="108">
        <v>4.3</v>
      </c>
      <c r="F128" s="108">
        <v>0.6</v>
      </c>
      <c r="G128" s="108">
        <f t="shared" si="21"/>
        <v>-3.6999999999999997</v>
      </c>
      <c r="H128" s="108">
        <f t="shared" si="23"/>
        <v>13.953488372093023</v>
      </c>
    </row>
    <row r="129" spans="1:8" ht="24.75" customHeight="1">
      <c r="A129" s="103"/>
      <c r="B129" s="136" t="s">
        <v>131</v>
      </c>
      <c r="C129" s="137"/>
      <c r="D129" s="108">
        <v>2.2000000000000002</v>
      </c>
      <c r="E129" s="108">
        <v>2.2000000000000002</v>
      </c>
      <c r="F129" s="108">
        <v>2.2000000000000002</v>
      </c>
      <c r="G129" s="108">
        <f t="shared" si="21"/>
        <v>0</v>
      </c>
      <c r="H129" s="108">
        <f t="shared" si="23"/>
        <v>100</v>
      </c>
    </row>
    <row r="130" spans="1:8" ht="24.75" customHeight="1">
      <c r="A130" s="103"/>
      <c r="B130" s="136" t="s">
        <v>163</v>
      </c>
      <c r="C130" s="137"/>
      <c r="D130" s="108">
        <v>7.2</v>
      </c>
      <c r="E130" s="108">
        <v>7.2</v>
      </c>
      <c r="F130" s="108">
        <v>0.7</v>
      </c>
      <c r="G130" s="108">
        <f t="shared" si="21"/>
        <v>-6.5</v>
      </c>
      <c r="H130" s="108">
        <f t="shared" si="23"/>
        <v>9.7222222222222214</v>
      </c>
    </row>
    <row r="131" spans="1:8" ht="24.75" customHeight="1">
      <c r="A131" s="103"/>
      <c r="B131" s="136" t="s">
        <v>207</v>
      </c>
      <c r="C131" s="137"/>
      <c r="D131" s="108">
        <v>9.9</v>
      </c>
      <c r="E131" s="108">
        <v>11.1</v>
      </c>
      <c r="F131" s="108"/>
      <c r="G131" s="108">
        <f t="shared" si="21"/>
        <v>-11.1</v>
      </c>
      <c r="H131" s="108">
        <f t="shared" si="23"/>
        <v>0</v>
      </c>
    </row>
    <row r="132" spans="1:8" ht="23.25" customHeight="1">
      <c r="A132" s="103"/>
      <c r="B132" s="136" t="s">
        <v>132</v>
      </c>
      <c r="C132" s="137"/>
      <c r="D132" s="108">
        <v>27.7</v>
      </c>
      <c r="E132" s="108">
        <v>27.7</v>
      </c>
      <c r="F132" s="108"/>
      <c r="G132" s="108">
        <f t="shared" si="21"/>
        <v>-27.7</v>
      </c>
      <c r="H132" s="108">
        <f t="shared" si="23"/>
        <v>0</v>
      </c>
    </row>
    <row r="133" spans="1:8" ht="24.75" customHeight="1">
      <c r="A133" s="103"/>
      <c r="B133" s="124" t="s">
        <v>186</v>
      </c>
      <c r="C133" s="90"/>
      <c r="D133" s="130">
        <v>0</v>
      </c>
      <c r="E133" s="108"/>
      <c r="F133" s="108">
        <v>0</v>
      </c>
      <c r="G133" s="108">
        <f t="shared" si="21"/>
        <v>0</v>
      </c>
      <c r="H133" s="108"/>
    </row>
    <row r="134" spans="1:8" ht="45" customHeight="1">
      <c r="A134" s="180" t="s">
        <v>273</v>
      </c>
      <c r="B134" s="182" t="s">
        <v>314</v>
      </c>
      <c r="C134" s="90"/>
      <c r="D134" s="93">
        <f>D136+D141</f>
        <v>1177.3</v>
      </c>
      <c r="E134" s="93">
        <f>E136+E141</f>
        <v>694.2</v>
      </c>
      <c r="F134" s="93">
        <f>F136+F141</f>
        <v>1434.3</v>
      </c>
      <c r="G134" s="93">
        <f t="shared" si="21"/>
        <v>740.09999999999991</v>
      </c>
      <c r="H134" s="93">
        <f t="shared" si="23"/>
        <v>206.61192739844424</v>
      </c>
    </row>
    <row r="135" spans="1:8" ht="24.75" customHeight="1">
      <c r="A135" s="103"/>
      <c r="B135" s="131" t="s">
        <v>95</v>
      </c>
      <c r="C135" s="90"/>
      <c r="D135" s="106"/>
      <c r="E135" s="106"/>
      <c r="F135" s="106"/>
      <c r="G135" s="108"/>
      <c r="H135" s="108"/>
    </row>
    <row r="136" spans="1:8" ht="24.75" customHeight="1">
      <c r="A136" s="97" t="s">
        <v>274</v>
      </c>
      <c r="B136" s="120" t="s">
        <v>99</v>
      </c>
      <c r="C136" s="99">
        <v>1010</v>
      </c>
      <c r="D136" s="100">
        <f t="shared" ref="D136" si="27">D137+D139+D140</f>
        <v>845.9</v>
      </c>
      <c r="E136" s="100">
        <f>E137+E139+E140</f>
        <v>687.7</v>
      </c>
      <c r="F136" s="100">
        <f>F137+F139+F140</f>
        <v>877.2</v>
      </c>
      <c r="G136" s="100">
        <f t="shared" si="21"/>
        <v>189.5</v>
      </c>
      <c r="H136" s="100">
        <f t="shared" si="23"/>
        <v>127.55562018321942</v>
      </c>
    </row>
    <row r="137" spans="1:8" ht="24.75" customHeight="1">
      <c r="A137" s="103" t="s">
        <v>275</v>
      </c>
      <c r="B137" s="104" t="s">
        <v>285</v>
      </c>
      <c r="C137" s="105">
        <v>1011</v>
      </c>
      <c r="D137" s="106">
        <f>D138</f>
        <v>142.19999999999999</v>
      </c>
      <c r="E137" s="106">
        <f>E138</f>
        <v>24.2</v>
      </c>
      <c r="F137" s="106">
        <f>F138</f>
        <v>8.6</v>
      </c>
      <c r="G137" s="106">
        <f t="shared" si="21"/>
        <v>-15.6</v>
      </c>
      <c r="H137" s="106">
        <f t="shared" si="23"/>
        <v>35.537190082644628</v>
      </c>
    </row>
    <row r="138" spans="1:8" ht="24.75" customHeight="1">
      <c r="A138" s="103"/>
      <c r="B138" s="107" t="s">
        <v>177</v>
      </c>
      <c r="C138" s="90"/>
      <c r="D138" s="108">
        <v>142.19999999999999</v>
      </c>
      <c r="E138" s="106">
        <v>24.2</v>
      </c>
      <c r="F138" s="106">
        <v>8.6</v>
      </c>
      <c r="G138" s="106">
        <f t="shared" si="21"/>
        <v>-15.6</v>
      </c>
      <c r="H138" s="106">
        <f t="shared" si="23"/>
        <v>35.537190082644628</v>
      </c>
    </row>
    <row r="139" spans="1:8" ht="24.75" customHeight="1">
      <c r="A139" s="103" t="s">
        <v>276</v>
      </c>
      <c r="B139" s="104" t="s">
        <v>1</v>
      </c>
      <c r="C139" s="105">
        <v>1012</v>
      </c>
      <c r="D139" s="108">
        <v>571.1</v>
      </c>
      <c r="E139" s="106">
        <v>537.4</v>
      </c>
      <c r="F139" s="106">
        <v>720.6</v>
      </c>
      <c r="G139" s="106">
        <f t="shared" si="21"/>
        <v>183.20000000000005</v>
      </c>
      <c r="H139" s="106">
        <f t="shared" si="23"/>
        <v>134.09006326758467</v>
      </c>
    </row>
    <row r="140" spans="1:8" ht="24.75" customHeight="1">
      <c r="A140" s="103" t="s">
        <v>277</v>
      </c>
      <c r="B140" s="104" t="s">
        <v>2</v>
      </c>
      <c r="C140" s="105">
        <v>1013</v>
      </c>
      <c r="D140" s="108">
        <v>132.6</v>
      </c>
      <c r="E140" s="106">
        <v>126.1</v>
      </c>
      <c r="F140" s="106">
        <v>148</v>
      </c>
      <c r="G140" s="106">
        <f t="shared" si="21"/>
        <v>21.900000000000006</v>
      </c>
      <c r="H140" s="106">
        <f t="shared" si="23"/>
        <v>117.36716891356068</v>
      </c>
    </row>
    <row r="141" spans="1:8" ht="24.75" customHeight="1">
      <c r="A141" s="97" t="s">
        <v>173</v>
      </c>
      <c r="B141" s="120" t="s">
        <v>101</v>
      </c>
      <c r="C141" s="99">
        <v>1020</v>
      </c>
      <c r="D141" s="100">
        <f>D142+D150</f>
        <v>331.4</v>
      </c>
      <c r="E141" s="100">
        <f>E142+E150</f>
        <v>6.5</v>
      </c>
      <c r="F141" s="100">
        <f>F142+F150</f>
        <v>557.09999999999991</v>
      </c>
      <c r="G141" s="100">
        <f t="shared" si="21"/>
        <v>550.59999999999991</v>
      </c>
      <c r="H141" s="100">
        <f t="shared" si="23"/>
        <v>8570.7692307692305</v>
      </c>
    </row>
    <row r="142" spans="1:8" ht="24.75" customHeight="1">
      <c r="A142" s="103" t="s">
        <v>278</v>
      </c>
      <c r="B142" s="104" t="s">
        <v>285</v>
      </c>
      <c r="C142" s="105">
        <v>1021</v>
      </c>
      <c r="D142" s="106">
        <f>SUM(D143:D149)</f>
        <v>79.7</v>
      </c>
      <c r="E142" s="106">
        <f>SUM(E143:E149)</f>
        <v>6.5</v>
      </c>
      <c r="F142" s="106">
        <f>SUM(F143:F149)</f>
        <v>170.5</v>
      </c>
      <c r="G142" s="106">
        <f t="shared" si="21"/>
        <v>164</v>
      </c>
      <c r="H142" s="106">
        <f t="shared" si="23"/>
        <v>2623.0769230769229</v>
      </c>
    </row>
    <row r="143" spans="1:8" ht="24.75" customHeight="1">
      <c r="A143" s="103"/>
      <c r="B143" s="139" t="s">
        <v>133</v>
      </c>
      <c r="C143" s="90"/>
      <c r="D143" s="108">
        <v>16.100000000000001</v>
      </c>
      <c r="E143" s="108"/>
      <c r="F143" s="108"/>
      <c r="G143" s="108">
        <f t="shared" si="21"/>
        <v>0</v>
      </c>
      <c r="H143" s="108"/>
    </row>
    <row r="144" spans="1:8" ht="24.75" customHeight="1">
      <c r="A144" s="103"/>
      <c r="B144" s="139" t="s">
        <v>137</v>
      </c>
      <c r="C144" s="90"/>
      <c r="D144" s="108">
        <v>30.4</v>
      </c>
      <c r="E144" s="108"/>
      <c r="F144" s="108"/>
      <c r="G144" s="108">
        <f t="shared" si="21"/>
        <v>0</v>
      </c>
      <c r="H144" s="108"/>
    </row>
    <row r="145" spans="1:8" ht="24.75" customHeight="1">
      <c r="A145" s="103"/>
      <c r="B145" s="139" t="s">
        <v>134</v>
      </c>
      <c r="C145" s="90"/>
      <c r="D145" s="108">
        <v>8.6999999999999993</v>
      </c>
      <c r="E145" s="108"/>
      <c r="F145" s="108"/>
      <c r="G145" s="108">
        <f t="shared" ref="G145:G184" si="28">F145-E145</f>
        <v>0</v>
      </c>
      <c r="H145" s="108"/>
    </row>
    <row r="146" spans="1:8" ht="30" customHeight="1">
      <c r="A146" s="103"/>
      <c r="B146" s="139" t="s">
        <v>157</v>
      </c>
      <c r="C146" s="90"/>
      <c r="D146" s="108">
        <v>5</v>
      </c>
      <c r="E146" s="108">
        <v>5</v>
      </c>
      <c r="F146" s="108"/>
      <c r="G146" s="108">
        <f t="shared" si="28"/>
        <v>-5</v>
      </c>
      <c r="H146" s="108"/>
    </row>
    <row r="147" spans="1:8" ht="30" customHeight="1">
      <c r="A147" s="103"/>
      <c r="B147" s="139" t="s">
        <v>184</v>
      </c>
      <c r="C147" s="90"/>
      <c r="D147" s="108">
        <v>0</v>
      </c>
      <c r="E147" s="108"/>
      <c r="F147" s="108">
        <v>170.5</v>
      </c>
      <c r="G147" s="108"/>
      <c r="H147" s="108"/>
    </row>
    <row r="148" spans="1:8" ht="30" customHeight="1">
      <c r="A148" s="103"/>
      <c r="B148" s="139" t="s">
        <v>139</v>
      </c>
      <c r="C148" s="90"/>
      <c r="D148" s="108">
        <v>18</v>
      </c>
      <c r="E148" s="108"/>
      <c r="F148" s="108"/>
      <c r="G148" s="108">
        <f t="shared" si="28"/>
        <v>0</v>
      </c>
      <c r="H148" s="108"/>
    </row>
    <row r="149" spans="1:8" ht="30" customHeight="1">
      <c r="A149" s="103"/>
      <c r="B149" s="139" t="s">
        <v>140</v>
      </c>
      <c r="C149" s="90"/>
      <c r="D149" s="108">
        <v>1.5</v>
      </c>
      <c r="E149" s="108">
        <v>1.5</v>
      </c>
      <c r="F149" s="108"/>
      <c r="G149" s="108">
        <f t="shared" si="28"/>
        <v>-1.5</v>
      </c>
      <c r="H149" s="108"/>
    </row>
    <row r="150" spans="1:8" ht="24.75" customHeight="1">
      <c r="A150" s="103" t="s">
        <v>279</v>
      </c>
      <c r="B150" s="104" t="s">
        <v>288</v>
      </c>
      <c r="C150" s="105">
        <v>1025</v>
      </c>
      <c r="D150" s="106">
        <f>SUM(D151:D159)</f>
        <v>251.7</v>
      </c>
      <c r="E150" s="106">
        <f>SUM(E152:E159)</f>
        <v>0</v>
      </c>
      <c r="F150" s="106">
        <f>SUM(F152:F159)</f>
        <v>386.59999999999997</v>
      </c>
      <c r="G150" s="108">
        <f t="shared" si="28"/>
        <v>386.59999999999997</v>
      </c>
      <c r="H150" s="108"/>
    </row>
    <row r="151" spans="1:8" ht="24.75" customHeight="1">
      <c r="A151" s="128"/>
      <c r="B151" s="107" t="s">
        <v>242</v>
      </c>
      <c r="C151" s="90"/>
      <c r="D151" s="108">
        <v>11</v>
      </c>
      <c r="E151" s="108"/>
      <c r="F151" s="108"/>
      <c r="G151" s="108"/>
      <c r="H151" s="108"/>
    </row>
    <row r="152" spans="1:8" ht="24.75" customHeight="1">
      <c r="A152" s="103"/>
      <c r="B152" s="139" t="s">
        <v>135</v>
      </c>
      <c r="C152" s="90"/>
      <c r="D152" s="108">
        <v>56</v>
      </c>
      <c r="E152" s="108"/>
      <c r="F152" s="108"/>
      <c r="G152" s="108">
        <f t="shared" si="28"/>
        <v>0</v>
      </c>
      <c r="H152" s="108"/>
    </row>
    <row r="153" spans="1:8" ht="22.5" customHeight="1">
      <c r="A153" s="103"/>
      <c r="B153" s="139" t="s">
        <v>136</v>
      </c>
      <c r="C153" s="90"/>
      <c r="D153" s="108">
        <v>11</v>
      </c>
      <c r="E153" s="108"/>
      <c r="F153" s="108">
        <v>365</v>
      </c>
      <c r="G153" s="108">
        <f t="shared" si="28"/>
        <v>365</v>
      </c>
      <c r="H153" s="108"/>
    </row>
    <row r="154" spans="1:8" ht="24.75" customHeight="1">
      <c r="A154" s="103"/>
      <c r="B154" s="139" t="s">
        <v>138</v>
      </c>
      <c r="C154" s="90"/>
      <c r="D154" s="108">
        <v>51.8</v>
      </c>
      <c r="E154" s="108"/>
      <c r="F154" s="108"/>
      <c r="G154" s="108">
        <f t="shared" si="28"/>
        <v>0</v>
      </c>
      <c r="H154" s="108"/>
    </row>
    <row r="155" spans="1:8" ht="24.75" customHeight="1">
      <c r="A155" s="103"/>
      <c r="B155" s="96" t="s">
        <v>193</v>
      </c>
      <c r="C155" s="90"/>
      <c r="D155" s="108">
        <v>6</v>
      </c>
      <c r="E155" s="108"/>
      <c r="F155" s="108"/>
      <c r="G155" s="108">
        <f t="shared" si="28"/>
        <v>0</v>
      </c>
      <c r="H155" s="108"/>
    </row>
    <row r="156" spans="1:8" ht="24.75" customHeight="1">
      <c r="A156" s="103"/>
      <c r="B156" s="96" t="s">
        <v>133</v>
      </c>
      <c r="C156" s="90"/>
      <c r="D156" s="108">
        <v>0</v>
      </c>
      <c r="E156" s="108"/>
      <c r="F156" s="108">
        <v>2.4</v>
      </c>
      <c r="G156" s="108">
        <f t="shared" si="28"/>
        <v>2.4</v>
      </c>
      <c r="H156" s="108"/>
    </row>
    <row r="157" spans="1:8" ht="24.75" customHeight="1">
      <c r="A157" s="103"/>
      <c r="B157" s="96" t="s">
        <v>170</v>
      </c>
      <c r="C157" s="90"/>
      <c r="D157" s="108">
        <v>20.399999999999999</v>
      </c>
      <c r="E157" s="108"/>
      <c r="F157" s="108"/>
      <c r="G157" s="108">
        <f t="shared" si="28"/>
        <v>0</v>
      </c>
      <c r="H157" s="108"/>
    </row>
    <row r="158" spans="1:8" ht="24.75" customHeight="1">
      <c r="A158" s="103"/>
      <c r="B158" s="96" t="s">
        <v>209</v>
      </c>
      <c r="C158" s="90"/>
      <c r="D158" s="108">
        <v>72.3</v>
      </c>
      <c r="E158" s="108"/>
      <c r="F158" s="108">
        <v>19.2</v>
      </c>
      <c r="G158" s="108">
        <f t="shared" si="28"/>
        <v>19.2</v>
      </c>
      <c r="H158" s="108"/>
    </row>
    <row r="159" spans="1:8" ht="22.5" customHeight="1">
      <c r="A159" s="103"/>
      <c r="B159" s="96" t="s">
        <v>141</v>
      </c>
      <c r="C159" s="90"/>
      <c r="D159" s="108">
        <v>23.2</v>
      </c>
      <c r="E159" s="108"/>
      <c r="F159" s="108"/>
      <c r="G159" s="108">
        <f t="shared" si="28"/>
        <v>0</v>
      </c>
      <c r="H159" s="108"/>
    </row>
    <row r="160" spans="1:8" ht="32.25" customHeight="1">
      <c r="A160" s="180" t="s">
        <v>271</v>
      </c>
      <c r="B160" s="181" t="s">
        <v>69</v>
      </c>
      <c r="C160" s="95"/>
      <c r="D160" s="93">
        <f>D162</f>
        <v>88</v>
      </c>
      <c r="E160" s="93">
        <f t="shared" ref="E160:F160" si="29">E162</f>
        <v>88</v>
      </c>
      <c r="F160" s="93">
        <f t="shared" si="29"/>
        <v>165.7</v>
      </c>
      <c r="G160" s="93">
        <f t="shared" si="28"/>
        <v>77.699999999999989</v>
      </c>
      <c r="H160" s="93">
        <f t="shared" ref="H160:H184" si="30">F160/E160*100</f>
        <v>188.29545454545453</v>
      </c>
    </row>
    <row r="161" spans="1:8" ht="23.25" customHeight="1">
      <c r="A161" s="103"/>
      <c r="B161" s="131" t="s">
        <v>95</v>
      </c>
      <c r="C161" s="90"/>
      <c r="D161" s="108"/>
      <c r="E161" s="108"/>
      <c r="F161" s="108"/>
      <c r="G161" s="108"/>
      <c r="H161" s="108"/>
    </row>
    <row r="162" spans="1:8" ht="29.25" customHeight="1">
      <c r="A162" s="97" t="s">
        <v>208</v>
      </c>
      <c r="B162" s="120" t="s">
        <v>101</v>
      </c>
      <c r="C162" s="99">
        <v>1020</v>
      </c>
      <c r="D162" s="100">
        <f>D163</f>
        <v>88</v>
      </c>
      <c r="E162" s="100">
        <f t="shared" ref="E162:G162" si="31">E163</f>
        <v>88</v>
      </c>
      <c r="F162" s="100">
        <f t="shared" si="31"/>
        <v>165.7</v>
      </c>
      <c r="G162" s="100">
        <f t="shared" si="31"/>
        <v>77.699999999999989</v>
      </c>
      <c r="H162" s="100">
        <f t="shared" si="30"/>
        <v>188.29545454545453</v>
      </c>
    </row>
    <row r="163" spans="1:8" ht="27.75" customHeight="1">
      <c r="A163" s="103"/>
      <c r="B163" s="104" t="s">
        <v>371</v>
      </c>
      <c r="C163" s="90">
        <v>1021</v>
      </c>
      <c r="D163" s="108">
        <f>D164+D165</f>
        <v>88</v>
      </c>
      <c r="E163" s="108">
        <v>88</v>
      </c>
      <c r="F163" s="108">
        <v>165.7</v>
      </c>
      <c r="G163" s="108">
        <f t="shared" si="28"/>
        <v>77.699999999999989</v>
      </c>
      <c r="H163" s="108">
        <f t="shared" si="30"/>
        <v>188.29545454545453</v>
      </c>
    </row>
    <row r="164" spans="1:8" ht="27.75" customHeight="1">
      <c r="A164" s="103"/>
      <c r="B164" s="107" t="s">
        <v>159</v>
      </c>
      <c r="C164" s="90"/>
      <c r="D164" s="108">
        <v>65</v>
      </c>
      <c r="E164" s="108"/>
      <c r="F164" s="108"/>
      <c r="G164" s="108"/>
      <c r="H164" s="108"/>
    </row>
    <row r="165" spans="1:8" ht="30" customHeight="1">
      <c r="A165" s="103"/>
      <c r="B165" s="107" t="s">
        <v>147</v>
      </c>
      <c r="C165" s="90"/>
      <c r="D165" s="108">
        <v>23</v>
      </c>
      <c r="E165" s="108">
        <v>88</v>
      </c>
      <c r="F165" s="108">
        <v>165.7</v>
      </c>
      <c r="G165" s="108">
        <f t="shared" si="28"/>
        <v>77.699999999999989</v>
      </c>
      <c r="H165" s="108">
        <f t="shared" si="30"/>
        <v>188.29545454545453</v>
      </c>
    </row>
    <row r="166" spans="1:8" ht="33" customHeight="1">
      <c r="A166" s="180" t="s">
        <v>272</v>
      </c>
      <c r="B166" s="182" t="s">
        <v>315</v>
      </c>
      <c r="C166" s="95"/>
      <c r="D166" s="108"/>
      <c r="E166" s="108"/>
      <c r="F166" s="93">
        <f>F168+F171</f>
        <v>2555.6</v>
      </c>
      <c r="G166" s="93">
        <f t="shared" si="28"/>
        <v>2555.6</v>
      </c>
      <c r="H166" s="108"/>
    </row>
    <row r="167" spans="1:8" ht="24.75" customHeight="1">
      <c r="A167" s="103"/>
      <c r="B167" s="131" t="s">
        <v>95</v>
      </c>
      <c r="C167" s="90"/>
      <c r="D167" s="108"/>
      <c r="E167" s="108"/>
      <c r="F167" s="108"/>
      <c r="G167" s="108">
        <f t="shared" si="28"/>
        <v>0</v>
      </c>
      <c r="H167" s="108"/>
    </row>
    <row r="168" spans="1:8" ht="28.5" customHeight="1">
      <c r="A168" s="97" t="s">
        <v>280</v>
      </c>
      <c r="B168" s="120" t="s">
        <v>99</v>
      </c>
      <c r="C168" s="99">
        <v>1010</v>
      </c>
      <c r="D168" s="100"/>
      <c r="E168" s="100"/>
      <c r="F168" s="100">
        <f>F169</f>
        <v>2016.9</v>
      </c>
      <c r="G168" s="100">
        <f t="shared" si="28"/>
        <v>2016.9</v>
      </c>
      <c r="H168" s="108"/>
    </row>
    <row r="169" spans="1:8" ht="30.75" customHeight="1">
      <c r="A169" s="103" t="s">
        <v>281</v>
      </c>
      <c r="B169" s="104" t="s">
        <v>285</v>
      </c>
      <c r="C169" s="105">
        <v>1011</v>
      </c>
      <c r="D169" s="106"/>
      <c r="E169" s="106"/>
      <c r="F169" s="106">
        <f>F170</f>
        <v>2016.9</v>
      </c>
      <c r="G169" s="106">
        <f t="shared" si="28"/>
        <v>2016.9</v>
      </c>
      <c r="H169" s="108"/>
    </row>
    <row r="170" spans="1:8" ht="40.5" customHeight="1">
      <c r="A170" s="103"/>
      <c r="B170" s="109" t="s">
        <v>286</v>
      </c>
      <c r="C170" s="90"/>
      <c r="D170" s="108"/>
      <c r="E170" s="108"/>
      <c r="F170" s="108">
        <v>2016.9</v>
      </c>
      <c r="G170" s="108">
        <f t="shared" si="28"/>
        <v>2016.9</v>
      </c>
      <c r="H170" s="108"/>
    </row>
    <row r="171" spans="1:8" ht="24.75" customHeight="1">
      <c r="A171" s="97" t="s">
        <v>291</v>
      </c>
      <c r="B171" s="120" t="s">
        <v>101</v>
      </c>
      <c r="C171" s="99">
        <v>1020</v>
      </c>
      <c r="D171" s="100"/>
      <c r="E171" s="100"/>
      <c r="F171" s="100">
        <f>F172+F174</f>
        <v>538.69999999999993</v>
      </c>
      <c r="G171" s="100">
        <f t="shared" si="28"/>
        <v>538.69999999999993</v>
      </c>
      <c r="H171" s="108"/>
    </row>
    <row r="172" spans="1:8" ht="28.5" customHeight="1">
      <c r="A172" s="103" t="s">
        <v>292</v>
      </c>
      <c r="B172" s="104" t="s">
        <v>285</v>
      </c>
      <c r="C172" s="105">
        <v>1021</v>
      </c>
      <c r="D172" s="106"/>
      <c r="E172" s="106"/>
      <c r="F172" s="106">
        <f>F173</f>
        <v>524.4</v>
      </c>
      <c r="G172" s="106">
        <f t="shared" si="28"/>
        <v>524.4</v>
      </c>
      <c r="H172" s="108"/>
    </row>
    <row r="173" spans="1:8" ht="24.75" customHeight="1">
      <c r="A173" s="103"/>
      <c r="B173" s="96" t="s">
        <v>133</v>
      </c>
      <c r="C173" s="90"/>
      <c r="D173" s="108"/>
      <c r="E173" s="108"/>
      <c r="F173" s="108">
        <v>524.4</v>
      </c>
      <c r="G173" s="108">
        <f t="shared" si="28"/>
        <v>524.4</v>
      </c>
      <c r="H173" s="108"/>
    </row>
    <row r="174" spans="1:8" ht="35.25" customHeight="1">
      <c r="A174" s="103" t="s">
        <v>293</v>
      </c>
      <c r="B174" s="104" t="s">
        <v>288</v>
      </c>
      <c r="C174" s="105">
        <v>1025</v>
      </c>
      <c r="D174" s="106"/>
      <c r="E174" s="106"/>
      <c r="F174" s="106">
        <f>F176+F175</f>
        <v>14.3</v>
      </c>
      <c r="G174" s="106">
        <f t="shared" si="28"/>
        <v>14.3</v>
      </c>
      <c r="H174" s="108"/>
    </row>
    <row r="175" spans="1:8" ht="25.5" customHeight="1">
      <c r="A175" s="103"/>
      <c r="B175" s="104" t="s">
        <v>329</v>
      </c>
      <c r="C175" s="105"/>
      <c r="D175" s="106"/>
      <c r="E175" s="106"/>
      <c r="F175" s="106">
        <v>7.7</v>
      </c>
      <c r="G175" s="106">
        <f t="shared" si="28"/>
        <v>7.7</v>
      </c>
      <c r="H175" s="108"/>
    </row>
    <row r="176" spans="1:8" ht="22.5" customHeight="1">
      <c r="A176" s="103"/>
      <c r="B176" s="96" t="s">
        <v>249</v>
      </c>
      <c r="C176" s="90"/>
      <c r="D176" s="108"/>
      <c r="E176" s="108"/>
      <c r="F176" s="108">
        <v>6.6</v>
      </c>
      <c r="G176" s="108">
        <f t="shared" si="28"/>
        <v>6.6</v>
      </c>
      <c r="H176" s="108"/>
    </row>
    <row r="177" spans="1:10" ht="33.75" customHeight="1">
      <c r="A177" s="140" t="s">
        <v>294</v>
      </c>
      <c r="B177" s="183" t="s">
        <v>169</v>
      </c>
      <c r="C177" s="137"/>
      <c r="D177" s="108"/>
      <c r="E177" s="108"/>
      <c r="F177" s="93">
        <f>F180</f>
        <v>5.6</v>
      </c>
      <c r="G177" s="93">
        <f t="shared" si="28"/>
        <v>5.6</v>
      </c>
      <c r="H177" s="108"/>
    </row>
    <row r="178" spans="1:10" ht="22.5" customHeight="1">
      <c r="A178" s="140"/>
      <c r="B178" s="131" t="s">
        <v>95</v>
      </c>
      <c r="C178" s="137"/>
      <c r="D178" s="108"/>
      <c r="E178" s="108"/>
      <c r="F178" s="93"/>
      <c r="G178" s="93"/>
      <c r="H178" s="108"/>
    </row>
    <row r="179" spans="1:10" ht="30" customHeight="1">
      <c r="A179" s="97" t="s">
        <v>295</v>
      </c>
      <c r="B179" s="120" t="s">
        <v>101</v>
      </c>
      <c r="C179" s="99">
        <v>1020</v>
      </c>
      <c r="D179" s="106"/>
      <c r="E179" s="106"/>
      <c r="F179" s="100">
        <f>F180</f>
        <v>5.6</v>
      </c>
      <c r="G179" s="100">
        <f t="shared" si="28"/>
        <v>5.6</v>
      </c>
      <c r="H179" s="108"/>
    </row>
    <row r="180" spans="1:10" ht="27" customHeight="1">
      <c r="A180" s="141" t="s">
        <v>296</v>
      </c>
      <c r="B180" s="142" t="s">
        <v>218</v>
      </c>
      <c r="C180" s="122">
        <v>1021</v>
      </c>
      <c r="D180" s="106"/>
      <c r="E180" s="106"/>
      <c r="F180" s="106">
        <f>F181</f>
        <v>5.6</v>
      </c>
      <c r="G180" s="108">
        <f t="shared" si="28"/>
        <v>5.6</v>
      </c>
      <c r="H180" s="108"/>
    </row>
    <row r="181" spans="1:10" ht="27" customHeight="1">
      <c r="A181" s="143"/>
      <c r="B181" s="139" t="s">
        <v>147</v>
      </c>
      <c r="C181" s="89"/>
      <c r="D181" s="108"/>
      <c r="E181" s="108"/>
      <c r="F181" s="108">
        <v>5.6</v>
      </c>
      <c r="G181" s="108">
        <f t="shared" si="28"/>
        <v>5.6</v>
      </c>
      <c r="H181" s="108"/>
    </row>
    <row r="182" spans="1:10" ht="32.25" customHeight="1">
      <c r="A182" s="140" t="s">
        <v>282</v>
      </c>
      <c r="B182" s="183" t="s">
        <v>171</v>
      </c>
      <c r="C182" s="89"/>
      <c r="D182" s="93">
        <f>D183</f>
        <v>1450.2</v>
      </c>
      <c r="E182" s="93">
        <f>E183</f>
        <v>1450.2</v>
      </c>
      <c r="F182" s="93">
        <f t="shared" ref="F182:F183" si="32">F183</f>
        <v>3048.4</v>
      </c>
      <c r="G182" s="93">
        <f t="shared" si="28"/>
        <v>1598.2</v>
      </c>
      <c r="H182" s="108">
        <f t="shared" si="30"/>
        <v>210.20548889808302</v>
      </c>
    </row>
    <row r="183" spans="1:10" ht="34.5" customHeight="1">
      <c r="A183" s="143" t="s">
        <v>297</v>
      </c>
      <c r="B183" s="144" t="s">
        <v>153</v>
      </c>
      <c r="C183" s="145">
        <v>1020</v>
      </c>
      <c r="D183" s="100">
        <v>1450.2</v>
      </c>
      <c r="E183" s="100">
        <f>E184</f>
        <v>1450.2</v>
      </c>
      <c r="F183" s="100">
        <f t="shared" si="32"/>
        <v>3048.4</v>
      </c>
      <c r="G183" s="100">
        <f t="shared" si="28"/>
        <v>1598.2</v>
      </c>
      <c r="H183" s="108">
        <f t="shared" si="30"/>
        <v>210.20548889808302</v>
      </c>
    </row>
    <row r="184" spans="1:10" ht="43.5" customHeight="1">
      <c r="A184" s="141" t="s">
        <v>298</v>
      </c>
      <c r="B184" s="146" t="s">
        <v>210</v>
      </c>
      <c r="C184" s="122">
        <v>1024</v>
      </c>
      <c r="D184" s="108">
        <v>1450.2</v>
      </c>
      <c r="E184" s="106">
        <v>1450.2</v>
      </c>
      <c r="F184" s="106">
        <v>3048.4</v>
      </c>
      <c r="G184" s="106">
        <f t="shared" si="28"/>
        <v>1598.2</v>
      </c>
      <c r="H184" s="108">
        <f t="shared" si="30"/>
        <v>210.20548889808302</v>
      </c>
    </row>
    <row r="185" spans="1:10" ht="34.5" customHeight="1">
      <c r="B185" s="147"/>
      <c r="C185" s="84"/>
      <c r="D185" s="172"/>
      <c r="E185" s="172"/>
      <c r="F185" s="172"/>
      <c r="G185" s="84"/>
      <c r="H185" s="147"/>
      <c r="I185" s="147"/>
      <c r="J185" s="157"/>
    </row>
    <row r="186" spans="1:10" ht="34.5" customHeight="1">
      <c r="A186" s="286" t="s">
        <v>250</v>
      </c>
      <c r="B186" s="286"/>
      <c r="C186" s="283"/>
      <c r="D186" s="283"/>
      <c r="E186" s="148"/>
      <c r="F186" s="149"/>
      <c r="G186" s="287" t="s">
        <v>369</v>
      </c>
      <c r="H186" s="287"/>
      <c r="I186" s="147"/>
      <c r="J186" s="157"/>
    </row>
    <row r="187" spans="1:10" ht="34.5" customHeight="1">
      <c r="A187" s="234" t="s">
        <v>67</v>
      </c>
      <c r="B187" s="234"/>
      <c r="C187" s="232" t="s">
        <v>74</v>
      </c>
      <c r="D187" s="232"/>
      <c r="E187" s="172"/>
      <c r="F187" s="84"/>
      <c r="G187" s="288" t="s">
        <v>283</v>
      </c>
      <c r="H187" s="288"/>
      <c r="I187" s="147"/>
      <c r="J187" s="157"/>
    </row>
    <row r="188" spans="1:10" ht="34.5" customHeight="1">
      <c r="B188" s="147"/>
      <c r="C188" s="84"/>
      <c r="D188" s="172"/>
      <c r="E188" s="172"/>
      <c r="F188" s="172"/>
      <c r="G188" s="84"/>
      <c r="H188" s="147"/>
      <c r="I188" s="147"/>
      <c r="J188" s="157"/>
    </row>
    <row r="189" spans="1:10" ht="18" customHeight="1">
      <c r="B189" s="147"/>
      <c r="C189" s="84"/>
      <c r="D189" s="172"/>
      <c r="E189" s="172"/>
      <c r="F189" s="172"/>
      <c r="G189" s="84"/>
      <c r="H189" s="147"/>
      <c r="I189" s="147"/>
      <c r="J189" s="157"/>
    </row>
    <row r="190" spans="1:10" ht="17.25" customHeight="1">
      <c r="B190" s="147"/>
      <c r="C190" s="84"/>
      <c r="D190" s="172"/>
      <c r="E190" s="172"/>
      <c r="F190" s="172"/>
      <c r="G190" s="84"/>
      <c r="H190" s="147"/>
      <c r="I190" s="147"/>
      <c r="J190" s="157"/>
    </row>
    <row r="191" spans="1:10" ht="34.5" customHeight="1">
      <c r="B191" s="147"/>
      <c r="C191" s="84"/>
      <c r="D191" s="172"/>
      <c r="E191" s="172"/>
      <c r="F191" s="172"/>
      <c r="G191" s="84"/>
      <c r="H191" s="147"/>
      <c r="I191" s="147"/>
      <c r="J191" s="157"/>
    </row>
    <row r="192" spans="1:10">
      <c r="B192" s="150"/>
    </row>
    <row r="193" spans="2:2">
      <c r="B193" s="150"/>
    </row>
    <row r="194" spans="2:2">
      <c r="B194" s="150"/>
    </row>
    <row r="195" spans="2:2">
      <c r="B195" s="150"/>
    </row>
    <row r="196" spans="2:2">
      <c r="B196" s="150"/>
    </row>
    <row r="197" spans="2:2">
      <c r="B197" s="150"/>
    </row>
    <row r="198" spans="2:2">
      <c r="B198" s="150"/>
    </row>
    <row r="199" spans="2:2">
      <c r="B199" s="150"/>
    </row>
    <row r="200" spans="2:2">
      <c r="B200" s="150"/>
    </row>
    <row r="201" spans="2:2">
      <c r="B201" s="150"/>
    </row>
    <row r="202" spans="2:2">
      <c r="B202" s="150"/>
    </row>
    <row r="203" spans="2:2">
      <c r="B203" s="150"/>
    </row>
    <row r="204" spans="2:2">
      <c r="B204" s="150"/>
    </row>
    <row r="205" spans="2:2">
      <c r="B205" s="150"/>
    </row>
    <row r="206" spans="2:2">
      <c r="B206" s="150"/>
    </row>
    <row r="207" spans="2:2">
      <c r="B207" s="150"/>
    </row>
    <row r="208" spans="2:2">
      <c r="B208" s="150"/>
    </row>
    <row r="209" spans="2:2">
      <c r="B209" s="150"/>
    </row>
    <row r="210" spans="2:2">
      <c r="B210" s="150"/>
    </row>
    <row r="211" spans="2:2">
      <c r="B211" s="150"/>
    </row>
    <row r="212" spans="2:2">
      <c r="B212" s="150"/>
    </row>
    <row r="213" spans="2:2">
      <c r="B213" s="150"/>
    </row>
    <row r="214" spans="2:2">
      <c r="B214" s="150"/>
    </row>
    <row r="215" spans="2:2">
      <c r="B215" s="150"/>
    </row>
    <row r="216" spans="2:2">
      <c r="B216" s="150"/>
    </row>
    <row r="217" spans="2:2">
      <c r="B217" s="150"/>
    </row>
    <row r="218" spans="2:2">
      <c r="B218" s="150"/>
    </row>
    <row r="219" spans="2:2">
      <c r="B219" s="150"/>
    </row>
    <row r="220" spans="2:2">
      <c r="B220" s="150"/>
    </row>
    <row r="221" spans="2:2">
      <c r="B221" s="150"/>
    </row>
    <row r="222" spans="2:2">
      <c r="B222" s="150"/>
    </row>
    <row r="223" spans="2:2">
      <c r="B223" s="150"/>
    </row>
    <row r="224" spans="2:2">
      <c r="B224" s="150"/>
    </row>
    <row r="225" spans="2:2">
      <c r="B225" s="150"/>
    </row>
    <row r="226" spans="2:2">
      <c r="B226" s="150"/>
    </row>
    <row r="227" spans="2:2">
      <c r="B227" s="150"/>
    </row>
    <row r="228" spans="2:2">
      <c r="B228" s="150"/>
    </row>
    <row r="229" spans="2:2">
      <c r="B229" s="150"/>
    </row>
    <row r="230" spans="2:2">
      <c r="B230" s="150"/>
    </row>
    <row r="231" spans="2:2">
      <c r="B231" s="150"/>
    </row>
    <row r="232" spans="2:2">
      <c r="B232" s="150"/>
    </row>
    <row r="233" spans="2:2">
      <c r="B233" s="150"/>
    </row>
    <row r="234" spans="2:2">
      <c r="B234" s="150"/>
    </row>
    <row r="235" spans="2:2">
      <c r="B235" s="150"/>
    </row>
    <row r="236" spans="2:2">
      <c r="B236" s="150"/>
    </row>
    <row r="237" spans="2:2">
      <c r="B237" s="150"/>
    </row>
    <row r="238" spans="2:2">
      <c r="B238" s="150"/>
    </row>
    <row r="239" spans="2:2">
      <c r="B239" s="150"/>
    </row>
    <row r="240" spans="2:2">
      <c r="B240" s="150"/>
    </row>
    <row r="241" spans="2:2">
      <c r="B241" s="150"/>
    </row>
    <row r="242" spans="2:2">
      <c r="B242" s="150"/>
    </row>
    <row r="243" spans="2:2">
      <c r="B243" s="150"/>
    </row>
    <row r="244" spans="2:2">
      <c r="B244" s="150"/>
    </row>
    <row r="245" spans="2:2">
      <c r="B245" s="150"/>
    </row>
    <row r="246" spans="2:2">
      <c r="B246" s="150"/>
    </row>
    <row r="247" spans="2:2">
      <c r="B247" s="150"/>
    </row>
    <row r="248" spans="2:2">
      <c r="B248" s="150"/>
    </row>
    <row r="249" spans="2:2">
      <c r="B249" s="150"/>
    </row>
    <row r="250" spans="2:2">
      <c r="B250" s="150"/>
    </row>
    <row r="251" spans="2:2">
      <c r="B251" s="150"/>
    </row>
    <row r="252" spans="2:2">
      <c r="B252" s="150"/>
    </row>
    <row r="253" spans="2:2">
      <c r="B253" s="150"/>
    </row>
    <row r="254" spans="2:2">
      <c r="B254" s="150"/>
    </row>
    <row r="255" spans="2:2">
      <c r="B255" s="150"/>
    </row>
    <row r="256" spans="2:2">
      <c r="B256" s="150"/>
    </row>
    <row r="257" spans="2:2">
      <c r="B257" s="150"/>
    </row>
    <row r="258" spans="2:2">
      <c r="B258" s="150"/>
    </row>
    <row r="259" spans="2:2">
      <c r="B259" s="150"/>
    </row>
    <row r="260" spans="2:2">
      <c r="B260" s="150"/>
    </row>
    <row r="261" spans="2:2">
      <c r="B261" s="150"/>
    </row>
    <row r="262" spans="2:2">
      <c r="B262" s="150"/>
    </row>
    <row r="263" spans="2:2">
      <c r="B263" s="150"/>
    </row>
    <row r="264" spans="2:2">
      <c r="B264" s="150"/>
    </row>
    <row r="265" spans="2:2">
      <c r="B265" s="150"/>
    </row>
    <row r="266" spans="2:2">
      <c r="B266" s="150"/>
    </row>
    <row r="267" spans="2:2">
      <c r="B267" s="150"/>
    </row>
    <row r="268" spans="2:2">
      <c r="B268" s="150"/>
    </row>
    <row r="269" spans="2:2">
      <c r="B269" s="150"/>
    </row>
    <row r="270" spans="2:2">
      <c r="B270" s="150"/>
    </row>
    <row r="271" spans="2:2">
      <c r="B271" s="150"/>
    </row>
    <row r="272" spans="2:2">
      <c r="B272" s="150"/>
    </row>
    <row r="273" spans="2:2">
      <c r="B273" s="150"/>
    </row>
    <row r="274" spans="2:2">
      <c r="B274" s="150"/>
    </row>
    <row r="275" spans="2:2">
      <c r="B275" s="150"/>
    </row>
    <row r="276" spans="2:2">
      <c r="B276" s="150"/>
    </row>
    <row r="277" spans="2:2">
      <c r="B277" s="150"/>
    </row>
    <row r="278" spans="2:2">
      <c r="B278" s="150"/>
    </row>
    <row r="279" spans="2:2">
      <c r="B279" s="150"/>
    </row>
    <row r="280" spans="2:2">
      <c r="B280" s="150"/>
    </row>
    <row r="281" spans="2:2">
      <c r="B281" s="150"/>
    </row>
    <row r="282" spans="2:2">
      <c r="B282" s="150"/>
    </row>
    <row r="283" spans="2:2">
      <c r="B283" s="150"/>
    </row>
    <row r="284" spans="2:2">
      <c r="B284" s="150"/>
    </row>
    <row r="285" spans="2:2">
      <c r="B285" s="150"/>
    </row>
    <row r="286" spans="2:2">
      <c r="B286" s="150"/>
    </row>
    <row r="287" spans="2:2">
      <c r="B287" s="150"/>
    </row>
    <row r="288" spans="2:2">
      <c r="B288" s="150"/>
    </row>
    <row r="289" spans="2:2">
      <c r="B289" s="150"/>
    </row>
    <row r="290" spans="2:2">
      <c r="B290" s="150"/>
    </row>
    <row r="291" spans="2:2">
      <c r="B291" s="150"/>
    </row>
    <row r="292" spans="2:2">
      <c r="B292" s="150"/>
    </row>
    <row r="293" spans="2:2">
      <c r="B293" s="150"/>
    </row>
    <row r="294" spans="2:2">
      <c r="B294" s="150"/>
    </row>
    <row r="295" spans="2:2">
      <c r="B295" s="150"/>
    </row>
    <row r="296" spans="2:2">
      <c r="B296" s="150"/>
    </row>
    <row r="297" spans="2:2">
      <c r="B297" s="150"/>
    </row>
    <row r="298" spans="2:2">
      <c r="B298" s="150"/>
    </row>
    <row r="299" spans="2:2">
      <c r="B299" s="150"/>
    </row>
    <row r="300" spans="2:2">
      <c r="B300" s="150"/>
    </row>
    <row r="301" spans="2:2">
      <c r="B301" s="150"/>
    </row>
    <row r="302" spans="2:2">
      <c r="B302" s="150"/>
    </row>
    <row r="303" spans="2:2">
      <c r="B303" s="150"/>
    </row>
    <row r="304" spans="2:2">
      <c r="B304" s="150"/>
    </row>
    <row r="305" spans="2:2">
      <c r="B305" s="150"/>
    </row>
    <row r="306" spans="2:2">
      <c r="B306" s="150"/>
    </row>
    <row r="307" spans="2:2">
      <c r="B307" s="150"/>
    </row>
    <row r="308" spans="2:2">
      <c r="B308" s="150"/>
    </row>
  </sheetData>
  <mergeCells count="16">
    <mergeCell ref="B2:G2"/>
    <mergeCell ref="H4:H5"/>
    <mergeCell ref="C186:D186"/>
    <mergeCell ref="C187:D187"/>
    <mergeCell ref="A7:B7"/>
    <mergeCell ref="A4:A5"/>
    <mergeCell ref="B4:B5"/>
    <mergeCell ref="C4:C5"/>
    <mergeCell ref="D4:D5"/>
    <mergeCell ref="E4:E5"/>
    <mergeCell ref="F4:F5"/>
    <mergeCell ref="G4:G5"/>
    <mergeCell ref="A186:B186"/>
    <mergeCell ref="A187:B187"/>
    <mergeCell ref="G186:H186"/>
    <mergeCell ref="G187:H187"/>
  </mergeCells>
  <phoneticPr fontId="3" type="noConversion"/>
  <pageMargins left="0.59055118110236227" right="0.59055118110236227" top="0.98425196850393704" bottom="0.39370078740157483" header="0.51181102362204722" footer="0.31496062992125984"/>
  <pageSetup paperSize="9" scale="55" orientation="landscape" r:id="rId1"/>
  <colBreaks count="1" manualBreakCount="1">
    <brk id="8" max="2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21842-70CB-41F3-8D40-99FAEFEFB3A6}">
  <dimension ref="A2:N276"/>
  <sheetViews>
    <sheetView view="pageBreakPreview" topLeftCell="A16" zoomScale="60" zoomScaleNormal="87" workbookViewId="0">
      <selection activeCell="E25" sqref="E25"/>
    </sheetView>
  </sheetViews>
  <sheetFormatPr defaultRowHeight="18.75"/>
  <cols>
    <col min="1" max="1" width="71.28515625" style="1" customWidth="1"/>
    <col min="2" max="2" width="12" style="73" customWidth="1"/>
    <col min="3" max="3" width="14" style="73" customWidth="1"/>
    <col min="4" max="4" width="14.42578125" style="73" customWidth="1"/>
    <col min="5" max="6" width="14.5703125" style="73" customWidth="1"/>
    <col min="7" max="7" width="16.28515625" style="1" customWidth="1"/>
    <col min="8" max="8" width="12.28515625" style="1" customWidth="1"/>
    <col min="9" max="9" width="13.42578125" style="1" bestFit="1" customWidth="1"/>
    <col min="10" max="10" width="9.140625" style="1"/>
    <col min="11" max="11" width="14.85546875" style="1" bestFit="1" customWidth="1"/>
    <col min="12" max="16384" width="9.140625" style="1"/>
  </cols>
  <sheetData>
    <row r="2" spans="1:11" ht="22.5">
      <c r="A2" s="346" t="s">
        <v>398</v>
      </c>
      <c r="B2" s="346"/>
      <c r="C2" s="346"/>
      <c r="D2" s="346"/>
      <c r="E2" s="346"/>
      <c r="F2" s="346"/>
      <c r="G2" s="346"/>
    </row>
    <row r="3" spans="1:11">
      <c r="A3" s="24"/>
      <c r="B3" s="25"/>
      <c r="C3" s="24"/>
      <c r="D3" s="24"/>
      <c r="E3" s="24"/>
      <c r="F3" s="25"/>
      <c r="G3" s="24"/>
    </row>
    <row r="4" spans="1:11" ht="41.25" customHeight="1">
      <c r="A4" s="292" t="s">
        <v>22</v>
      </c>
      <c r="B4" s="294" t="s">
        <v>4</v>
      </c>
      <c r="C4" s="261" t="s">
        <v>337</v>
      </c>
      <c r="D4" s="267" t="s">
        <v>338</v>
      </c>
      <c r="E4" s="267" t="s">
        <v>339</v>
      </c>
      <c r="F4" s="298" t="s">
        <v>174</v>
      </c>
      <c r="G4" s="294" t="s">
        <v>175</v>
      </c>
    </row>
    <row r="5" spans="1:11" ht="54" customHeight="1">
      <c r="A5" s="293"/>
      <c r="B5" s="295"/>
      <c r="C5" s="262"/>
      <c r="D5" s="268"/>
      <c r="E5" s="268"/>
      <c r="F5" s="299"/>
      <c r="G5" s="295"/>
    </row>
    <row r="6" spans="1:11" ht="23.25" customHeight="1">
      <c r="A6" s="2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</row>
    <row r="7" spans="1:11" ht="34.5" customHeight="1">
      <c r="A7" s="76" t="s">
        <v>399</v>
      </c>
      <c r="B7" s="31"/>
      <c r="C7" s="35"/>
      <c r="D7" s="347"/>
      <c r="E7" s="347"/>
      <c r="F7" s="347"/>
      <c r="G7" s="347"/>
      <c r="H7" s="348"/>
    </row>
    <row r="8" spans="1:11" ht="42" customHeight="1">
      <c r="A8" s="76" t="s">
        <v>400</v>
      </c>
      <c r="B8" s="349"/>
      <c r="C8" s="34"/>
      <c r="D8" s="34"/>
      <c r="E8" s="34"/>
      <c r="F8" s="34"/>
      <c r="G8" s="34"/>
      <c r="H8" s="348"/>
      <c r="I8" s="350"/>
    </row>
    <row r="9" spans="1:11" ht="29.25" customHeight="1">
      <c r="A9" s="351" t="s">
        <v>401</v>
      </c>
      <c r="B9" s="349">
        <v>3010</v>
      </c>
      <c r="C9" s="352">
        <f>SUM(C10:C11)</f>
        <v>27137.1</v>
      </c>
      <c r="D9" s="352">
        <f>SUM(D10:D11)</f>
        <v>62038.9</v>
      </c>
      <c r="E9" s="352">
        <f>SUM(E10:E11)</f>
        <v>57463.5</v>
      </c>
      <c r="F9" s="352">
        <f>E9-D9</f>
        <v>-4575.4000000000015</v>
      </c>
      <c r="G9" s="352"/>
      <c r="H9" s="348"/>
      <c r="J9" s="348"/>
      <c r="K9" s="350"/>
    </row>
    <row r="10" spans="1:11" ht="43.5" customHeight="1">
      <c r="A10" s="345" t="s">
        <v>311</v>
      </c>
      <c r="B10" s="31"/>
      <c r="C10" s="35">
        <v>26659.8</v>
      </c>
      <c r="D10" s="108">
        <v>61763.8</v>
      </c>
      <c r="E10" s="108">
        <v>57434.6</v>
      </c>
      <c r="F10" s="35"/>
      <c r="G10" s="35"/>
      <c r="H10" s="348"/>
    </row>
    <row r="11" spans="1:11" ht="27" customHeight="1">
      <c r="A11" s="353" t="s">
        <v>402</v>
      </c>
      <c r="B11" s="349"/>
      <c r="C11" s="35">
        <v>477.3</v>
      </c>
      <c r="D11" s="108">
        <v>275.10000000000002</v>
      </c>
      <c r="E11" s="108">
        <v>28.9</v>
      </c>
      <c r="F11" s="35"/>
      <c r="G11" s="35"/>
      <c r="H11" s="348"/>
      <c r="I11" s="354"/>
    </row>
    <row r="12" spans="1:11" ht="27.75" customHeight="1">
      <c r="A12" s="355" t="s">
        <v>403</v>
      </c>
      <c r="B12" s="349">
        <v>3020</v>
      </c>
      <c r="C12" s="352">
        <f>SUM(C13:C14)</f>
        <v>26385.1</v>
      </c>
      <c r="D12" s="352">
        <f>SUM(D13:D14)</f>
        <v>15818.5</v>
      </c>
      <c r="E12" s="352">
        <f>E13+E14</f>
        <v>22318.1</v>
      </c>
      <c r="F12" s="352">
        <f t="shared" ref="F12:F22" si="0">E12-D12</f>
        <v>6499.5999999999985</v>
      </c>
      <c r="G12" s="352"/>
      <c r="H12" s="348"/>
    </row>
    <row r="13" spans="1:11" ht="27.75" customHeight="1">
      <c r="A13" s="356" t="s">
        <v>212</v>
      </c>
      <c r="B13" s="31"/>
      <c r="C13" s="35">
        <v>6001</v>
      </c>
      <c r="D13" s="35">
        <v>0</v>
      </c>
      <c r="E13" s="35">
        <v>0</v>
      </c>
      <c r="F13" s="35"/>
      <c r="G13" s="35"/>
      <c r="H13" s="348"/>
    </row>
    <row r="14" spans="1:11" ht="24.75" customHeight="1">
      <c r="A14" s="357" t="s">
        <v>404</v>
      </c>
      <c r="B14" s="31"/>
      <c r="C14" s="35">
        <v>20384.099999999999</v>
      </c>
      <c r="D14" s="108">
        <v>15818.5</v>
      </c>
      <c r="E14" s="108">
        <v>22318.1</v>
      </c>
      <c r="F14" s="35"/>
      <c r="G14" s="35"/>
      <c r="H14" s="348"/>
    </row>
    <row r="15" spans="1:11" ht="36" hidden="1" customHeight="1">
      <c r="A15" s="358" t="s">
        <v>69</v>
      </c>
      <c r="B15" s="31">
        <v>3030</v>
      </c>
      <c r="C15" s="35"/>
      <c r="D15" s="35"/>
      <c r="E15" s="35"/>
      <c r="F15" s="352">
        <f t="shared" si="0"/>
        <v>0</v>
      </c>
      <c r="G15" s="35"/>
      <c r="H15" s="348"/>
    </row>
    <row r="16" spans="1:11" ht="27.75" customHeight="1">
      <c r="A16" s="355" t="s">
        <v>405</v>
      </c>
      <c r="B16" s="349">
        <v>3040</v>
      </c>
      <c r="C16" s="347">
        <f>SUM(C17:C21)</f>
        <v>1744.6999999999998</v>
      </c>
      <c r="D16" s="347">
        <f t="shared" ref="D16:E16" si="1">SUM(D17:D21)</f>
        <v>1393</v>
      </c>
      <c r="E16" s="347">
        <f t="shared" si="1"/>
        <v>4916</v>
      </c>
      <c r="F16" s="352">
        <f t="shared" si="0"/>
        <v>3523</v>
      </c>
      <c r="G16" s="352"/>
      <c r="H16" s="348"/>
    </row>
    <row r="17" spans="1:11" ht="24" customHeight="1">
      <c r="A17" s="359" t="s">
        <v>406</v>
      </c>
      <c r="B17" s="31"/>
      <c r="C17" s="35">
        <v>479.4</v>
      </c>
      <c r="D17" s="108">
        <v>610.79999999999995</v>
      </c>
      <c r="E17" s="108">
        <v>754.8</v>
      </c>
      <c r="F17" s="352">
        <f t="shared" si="0"/>
        <v>144</v>
      </c>
      <c r="G17" s="35"/>
      <c r="H17" s="348"/>
    </row>
    <row r="18" spans="1:11" ht="24.75" customHeight="1">
      <c r="A18" s="360" t="s">
        <v>407</v>
      </c>
      <c r="B18" s="31"/>
      <c r="C18" s="35"/>
      <c r="D18" s="35"/>
      <c r="E18" s="35">
        <v>5.6</v>
      </c>
      <c r="F18" s="35"/>
      <c r="G18" s="35"/>
      <c r="H18" s="348"/>
    </row>
    <row r="19" spans="1:11" ht="24.75" customHeight="1">
      <c r="A19" s="360" t="s">
        <v>408</v>
      </c>
      <c r="B19" s="31"/>
      <c r="C19" s="35">
        <v>88</v>
      </c>
      <c r="D19" s="108">
        <v>88</v>
      </c>
      <c r="E19" s="108">
        <v>165.7</v>
      </c>
      <c r="F19" s="35"/>
      <c r="G19" s="35"/>
      <c r="H19" s="348"/>
    </row>
    <row r="20" spans="1:11" ht="46.5" customHeight="1">
      <c r="A20" s="345" t="s">
        <v>316</v>
      </c>
      <c r="B20" s="31"/>
      <c r="C20" s="35">
        <v>1177.3</v>
      </c>
      <c r="D20" s="108">
        <v>694.2</v>
      </c>
      <c r="E20" s="108">
        <v>1434.3</v>
      </c>
      <c r="F20" s="35"/>
      <c r="G20" s="35"/>
      <c r="H20" s="348"/>
    </row>
    <row r="21" spans="1:11" ht="25.5" customHeight="1">
      <c r="A21" s="345" t="s">
        <v>246</v>
      </c>
      <c r="B21" s="31"/>
      <c r="C21" s="35"/>
      <c r="D21" s="108"/>
      <c r="E21" s="108">
        <v>2555.6</v>
      </c>
      <c r="F21" s="35"/>
      <c r="G21" s="35"/>
      <c r="H21" s="348"/>
      <c r="I21" s="350"/>
      <c r="J21" s="354"/>
      <c r="K21" s="350"/>
    </row>
    <row r="22" spans="1:11" s="4" customFormat="1" ht="28.5" customHeight="1">
      <c r="A22" s="76" t="s">
        <v>409</v>
      </c>
      <c r="B22" s="361"/>
      <c r="C22" s="347"/>
      <c r="D22" s="347"/>
      <c r="E22" s="347"/>
      <c r="F22" s="352">
        <f t="shared" si="0"/>
        <v>0</v>
      </c>
      <c r="G22" s="347"/>
      <c r="H22" s="348"/>
    </row>
    <row r="23" spans="1:11" s="4" customFormat="1" ht="30" customHeight="1">
      <c r="A23" s="76" t="s">
        <v>410</v>
      </c>
      <c r="B23" s="361">
        <v>3255</v>
      </c>
      <c r="C23" s="347">
        <f>C24+C67</f>
        <v>12708.400000000001</v>
      </c>
      <c r="D23" s="347">
        <f>D24+D67</f>
        <v>5258.2</v>
      </c>
      <c r="E23" s="347">
        <f>E24+E67</f>
        <v>15088.799999999996</v>
      </c>
      <c r="F23" s="347">
        <f>F24+F67</f>
        <v>9830.5999999999967</v>
      </c>
      <c r="G23" s="347"/>
      <c r="H23" s="348"/>
    </row>
    <row r="24" spans="1:11" s="4" customFormat="1" ht="40.5" customHeight="1">
      <c r="A24" s="362" t="s">
        <v>411</v>
      </c>
      <c r="B24" s="363">
        <v>3260</v>
      </c>
      <c r="C24" s="352">
        <f>SUM(C25)</f>
        <v>8936.9000000000015</v>
      </c>
      <c r="D24" s="352">
        <f>SUM(D25)</f>
        <v>3000</v>
      </c>
      <c r="E24" s="352">
        <f>SUM(E25,E67)</f>
        <v>12885.999999999996</v>
      </c>
      <c r="F24" s="352">
        <f>E24-D24</f>
        <v>9885.9999999999964</v>
      </c>
      <c r="G24" s="352"/>
      <c r="H24" s="348"/>
    </row>
    <row r="25" spans="1:11" s="4" customFormat="1" ht="44.25" customHeight="1">
      <c r="A25" s="76" t="s">
        <v>412</v>
      </c>
      <c r="B25" s="361">
        <v>3266</v>
      </c>
      <c r="C25" s="347">
        <f>SUM(C26:C48)</f>
        <v>8936.9000000000015</v>
      </c>
      <c r="D25" s="347">
        <f>SUM(D26:D66)</f>
        <v>3000</v>
      </c>
      <c r="E25" s="347">
        <f>SUM(E26:E66)</f>
        <v>10683.199999999997</v>
      </c>
      <c r="F25" s="352">
        <f t="shared" ref="F25:F69" si="2">E25-D25</f>
        <v>7683.1999999999971</v>
      </c>
      <c r="G25" s="347"/>
      <c r="H25" s="348"/>
    </row>
    <row r="26" spans="1:11" s="4" customFormat="1" ht="24.75" customHeight="1">
      <c r="A26" s="74" t="s">
        <v>375</v>
      </c>
      <c r="B26" s="364"/>
      <c r="C26" s="35">
        <v>8.3000000000000007</v>
      </c>
      <c r="D26" s="365"/>
      <c r="E26" s="35"/>
      <c r="F26" s="352">
        <f t="shared" si="2"/>
        <v>0</v>
      </c>
      <c r="G26" s="35"/>
      <c r="H26" s="348"/>
    </row>
    <row r="27" spans="1:11" s="4" customFormat="1" ht="24" customHeight="1">
      <c r="A27" s="74" t="s">
        <v>376</v>
      </c>
      <c r="B27" s="364"/>
      <c r="C27" s="35">
        <v>64.2</v>
      </c>
      <c r="D27" s="365"/>
      <c r="E27" s="35"/>
      <c r="F27" s="352">
        <f t="shared" si="2"/>
        <v>0</v>
      </c>
      <c r="G27" s="35"/>
      <c r="H27" s="348"/>
    </row>
    <row r="28" spans="1:11" s="4" customFormat="1" ht="24" customHeight="1">
      <c r="A28" s="74" t="s">
        <v>377</v>
      </c>
      <c r="B28" s="364"/>
      <c r="C28" s="35">
        <v>26.3</v>
      </c>
      <c r="D28" s="365"/>
      <c r="E28" s="35"/>
      <c r="F28" s="352">
        <f t="shared" si="2"/>
        <v>0</v>
      </c>
      <c r="G28" s="35"/>
      <c r="H28" s="348"/>
    </row>
    <row r="29" spans="1:11" s="4" customFormat="1" ht="24" customHeight="1">
      <c r="A29" s="74" t="s">
        <v>378</v>
      </c>
      <c r="B29" s="364"/>
      <c r="C29" s="35">
        <v>18.5</v>
      </c>
      <c r="D29" s="365"/>
      <c r="E29" s="35"/>
      <c r="F29" s="352">
        <f t="shared" si="2"/>
        <v>0</v>
      </c>
      <c r="G29" s="35"/>
      <c r="H29" s="348"/>
    </row>
    <row r="30" spans="1:11" s="4" customFormat="1" ht="24.75" customHeight="1">
      <c r="A30" s="74" t="s">
        <v>379</v>
      </c>
      <c r="B30" s="364"/>
      <c r="C30" s="35">
        <v>22</v>
      </c>
      <c r="D30" s="365"/>
      <c r="E30" s="35"/>
      <c r="F30" s="352">
        <f t="shared" si="2"/>
        <v>0</v>
      </c>
      <c r="G30" s="35"/>
      <c r="H30" s="348"/>
    </row>
    <row r="31" spans="1:11" s="4" customFormat="1" ht="22.5" customHeight="1">
      <c r="A31" s="74" t="s">
        <v>380</v>
      </c>
      <c r="B31" s="364"/>
      <c r="C31" s="35">
        <v>28.8</v>
      </c>
      <c r="D31" s="365"/>
      <c r="E31" s="35"/>
      <c r="F31" s="352">
        <f t="shared" si="2"/>
        <v>0</v>
      </c>
      <c r="G31" s="35"/>
      <c r="H31" s="348"/>
    </row>
    <row r="32" spans="1:11" s="4" customFormat="1" ht="24.75" customHeight="1">
      <c r="A32" s="74" t="s">
        <v>381</v>
      </c>
      <c r="B32" s="364"/>
      <c r="C32" s="35">
        <v>94</v>
      </c>
      <c r="D32" s="365"/>
      <c r="E32" s="35"/>
      <c r="F32" s="352">
        <f t="shared" si="2"/>
        <v>0</v>
      </c>
      <c r="G32" s="35"/>
      <c r="H32" s="348"/>
    </row>
    <row r="33" spans="1:8" s="4" customFormat="1" ht="24" customHeight="1">
      <c r="A33" s="74" t="s">
        <v>382</v>
      </c>
      <c r="B33" s="364"/>
      <c r="C33" s="35">
        <v>12.5</v>
      </c>
      <c r="D33" s="365"/>
      <c r="E33" s="35"/>
      <c r="F33" s="352">
        <f t="shared" si="2"/>
        <v>0</v>
      </c>
      <c r="G33" s="35"/>
      <c r="H33" s="348"/>
    </row>
    <row r="34" spans="1:8" s="4" customFormat="1" ht="24.75" customHeight="1">
      <c r="A34" s="74" t="s">
        <v>383</v>
      </c>
      <c r="B34" s="364"/>
      <c r="C34" s="35">
        <v>251.9</v>
      </c>
      <c r="D34" s="365"/>
      <c r="E34" s="35"/>
      <c r="F34" s="352">
        <f t="shared" si="2"/>
        <v>0</v>
      </c>
      <c r="G34" s="35"/>
      <c r="H34" s="348"/>
    </row>
    <row r="35" spans="1:8" s="4" customFormat="1" ht="24" customHeight="1">
      <c r="A35" s="74" t="s">
        <v>384</v>
      </c>
      <c r="B35" s="364"/>
      <c r="C35" s="35">
        <v>81</v>
      </c>
      <c r="D35" s="365"/>
      <c r="E35" s="35"/>
      <c r="F35" s="352">
        <f t="shared" si="2"/>
        <v>0</v>
      </c>
      <c r="G35" s="35"/>
      <c r="H35" s="348"/>
    </row>
    <row r="36" spans="1:8" s="4" customFormat="1" ht="24" customHeight="1">
      <c r="A36" s="74" t="s">
        <v>385</v>
      </c>
      <c r="B36" s="364"/>
      <c r="C36" s="35">
        <v>180</v>
      </c>
      <c r="D36" s="365"/>
      <c r="E36" s="35"/>
      <c r="F36" s="352">
        <f t="shared" si="2"/>
        <v>0</v>
      </c>
      <c r="G36" s="35"/>
      <c r="H36" s="348"/>
    </row>
    <row r="37" spans="1:8" s="4" customFormat="1" ht="27.75" customHeight="1">
      <c r="A37" s="74" t="s">
        <v>386</v>
      </c>
      <c r="B37" s="364"/>
      <c r="C37" s="35">
        <v>167.4</v>
      </c>
      <c r="D37" s="365"/>
      <c r="E37" s="35"/>
      <c r="F37" s="352">
        <f t="shared" si="2"/>
        <v>0</v>
      </c>
      <c r="G37" s="35"/>
      <c r="H37" s="348"/>
    </row>
    <row r="38" spans="1:8" s="4" customFormat="1" ht="24" customHeight="1">
      <c r="A38" s="74" t="s">
        <v>387</v>
      </c>
      <c r="B38" s="364"/>
      <c r="C38" s="35">
        <v>90.9</v>
      </c>
      <c r="D38" s="365"/>
      <c r="E38" s="35"/>
      <c r="F38" s="352">
        <f t="shared" si="2"/>
        <v>0</v>
      </c>
      <c r="G38" s="35"/>
      <c r="H38" s="348"/>
    </row>
    <row r="39" spans="1:8" s="4" customFormat="1" ht="24.75" customHeight="1">
      <c r="A39" s="74" t="s">
        <v>388</v>
      </c>
      <c r="B39" s="364"/>
      <c r="C39" s="35">
        <v>2385</v>
      </c>
      <c r="D39" s="365"/>
      <c r="E39" s="35"/>
      <c r="F39" s="352">
        <f t="shared" si="2"/>
        <v>0</v>
      </c>
      <c r="G39" s="35"/>
      <c r="H39" s="348"/>
    </row>
    <row r="40" spans="1:8" s="4" customFormat="1" ht="36.75" customHeight="1">
      <c r="A40" s="74" t="s">
        <v>389</v>
      </c>
      <c r="B40" s="364"/>
      <c r="C40" s="35">
        <v>298</v>
      </c>
      <c r="D40" s="365"/>
      <c r="E40" s="35"/>
      <c r="F40" s="352">
        <f t="shared" si="2"/>
        <v>0</v>
      </c>
      <c r="G40" s="35"/>
      <c r="H40" s="348"/>
    </row>
    <row r="41" spans="1:8" s="4" customFormat="1" ht="27.75" customHeight="1">
      <c r="A41" s="74" t="s">
        <v>390</v>
      </c>
      <c r="B41" s="364"/>
      <c r="C41" s="35">
        <v>918.4</v>
      </c>
      <c r="D41" s="365"/>
      <c r="E41" s="35"/>
      <c r="F41" s="352">
        <f t="shared" si="2"/>
        <v>0</v>
      </c>
      <c r="G41" s="35"/>
      <c r="H41" s="348"/>
    </row>
    <row r="42" spans="1:8" s="4" customFormat="1" ht="26.25" customHeight="1">
      <c r="A42" s="74" t="s">
        <v>391</v>
      </c>
      <c r="B42" s="364"/>
      <c r="C42" s="35">
        <v>83.6</v>
      </c>
      <c r="D42" s="365"/>
      <c r="E42" s="35"/>
      <c r="F42" s="352">
        <f t="shared" si="2"/>
        <v>0</v>
      </c>
      <c r="G42" s="35"/>
      <c r="H42" s="348"/>
    </row>
    <row r="43" spans="1:8" s="4" customFormat="1" ht="26.25" customHeight="1">
      <c r="A43" s="74" t="s">
        <v>392</v>
      </c>
      <c r="B43" s="364"/>
      <c r="C43" s="35">
        <v>267</v>
      </c>
      <c r="D43" s="365"/>
      <c r="E43" s="35"/>
      <c r="F43" s="352">
        <f t="shared" si="2"/>
        <v>0</v>
      </c>
      <c r="G43" s="35"/>
      <c r="H43" s="348"/>
    </row>
    <row r="44" spans="1:8" s="4" customFormat="1" ht="24.75" customHeight="1">
      <c r="A44" s="74" t="s">
        <v>393</v>
      </c>
      <c r="B44" s="364"/>
      <c r="C44" s="35">
        <v>167.1</v>
      </c>
      <c r="D44" s="365"/>
      <c r="E44" s="35"/>
      <c r="F44" s="352">
        <f t="shared" si="2"/>
        <v>0</v>
      </c>
      <c r="G44" s="35"/>
      <c r="H44" s="348"/>
    </row>
    <row r="45" spans="1:8" s="4" customFormat="1" ht="24.75" customHeight="1">
      <c r="A45" s="74" t="s">
        <v>394</v>
      </c>
      <c r="B45" s="364"/>
      <c r="C45" s="35">
        <v>630</v>
      </c>
      <c r="D45" s="365"/>
      <c r="E45" s="35"/>
      <c r="F45" s="352">
        <f t="shared" si="2"/>
        <v>0</v>
      </c>
      <c r="G45" s="35"/>
      <c r="H45" s="348"/>
    </row>
    <row r="46" spans="1:8" s="4" customFormat="1" ht="24.75" customHeight="1">
      <c r="A46" s="74" t="s">
        <v>395</v>
      </c>
      <c r="B46" s="364"/>
      <c r="C46" s="35">
        <v>197.5</v>
      </c>
      <c r="D46" s="365"/>
      <c r="E46" s="35"/>
      <c r="F46" s="352">
        <f t="shared" si="2"/>
        <v>0</v>
      </c>
      <c r="G46" s="35"/>
    </row>
    <row r="47" spans="1:8" ht="24.75" customHeight="1">
      <c r="A47" s="74" t="s">
        <v>396</v>
      </c>
      <c r="B47" s="364"/>
      <c r="C47" s="35">
        <v>94.5</v>
      </c>
      <c r="D47" s="365"/>
      <c r="E47" s="35"/>
      <c r="F47" s="352">
        <f t="shared" si="2"/>
        <v>0</v>
      </c>
      <c r="G47" s="35"/>
    </row>
    <row r="48" spans="1:8" ht="24.75" customHeight="1">
      <c r="A48" s="74" t="s">
        <v>397</v>
      </c>
      <c r="B48" s="364"/>
      <c r="C48" s="35">
        <v>2850</v>
      </c>
      <c r="D48" s="365"/>
      <c r="E48" s="35"/>
      <c r="F48" s="352">
        <f t="shared" si="2"/>
        <v>0</v>
      </c>
      <c r="G48" s="35"/>
    </row>
    <row r="49" spans="1:7" ht="24.75" customHeight="1">
      <c r="A49" s="74" t="s">
        <v>301</v>
      </c>
      <c r="B49" s="364"/>
      <c r="C49" s="35"/>
      <c r="D49" s="35">
        <v>378</v>
      </c>
      <c r="E49" s="35">
        <v>378</v>
      </c>
      <c r="F49" s="352">
        <f t="shared" si="2"/>
        <v>0</v>
      </c>
      <c r="G49" s="35"/>
    </row>
    <row r="50" spans="1:7" ht="24.75" customHeight="1">
      <c r="A50" s="74" t="s">
        <v>347</v>
      </c>
      <c r="B50" s="364"/>
      <c r="C50" s="35"/>
      <c r="D50" s="35">
        <v>2385</v>
      </c>
      <c r="E50" s="35">
        <v>5806.3</v>
      </c>
      <c r="F50" s="352">
        <f t="shared" si="2"/>
        <v>3421.3</v>
      </c>
      <c r="G50" s="35"/>
    </row>
    <row r="51" spans="1:7" ht="24.75" customHeight="1">
      <c r="A51" s="74" t="s">
        <v>349</v>
      </c>
      <c r="B51" s="364"/>
      <c r="C51" s="35"/>
      <c r="D51" s="35"/>
      <c r="E51" s="35">
        <v>700</v>
      </c>
      <c r="F51" s="352">
        <f t="shared" si="2"/>
        <v>700</v>
      </c>
      <c r="G51" s="35"/>
    </row>
    <row r="52" spans="1:7" ht="24.75" customHeight="1">
      <c r="A52" s="74" t="s">
        <v>348</v>
      </c>
      <c r="B52" s="364"/>
      <c r="C52" s="35"/>
      <c r="D52" s="35">
        <v>237</v>
      </c>
      <c r="E52" s="34">
        <v>555</v>
      </c>
      <c r="F52" s="352">
        <f t="shared" si="2"/>
        <v>318</v>
      </c>
      <c r="G52" s="35"/>
    </row>
    <row r="53" spans="1:7" ht="24.75" customHeight="1">
      <c r="A53" s="74" t="s">
        <v>350</v>
      </c>
      <c r="B53" s="364"/>
      <c r="C53" s="35"/>
      <c r="D53" s="35"/>
      <c r="E53" s="34">
        <v>105</v>
      </c>
      <c r="F53" s="352">
        <f t="shared" si="2"/>
        <v>105</v>
      </c>
      <c r="G53" s="35"/>
    </row>
    <row r="54" spans="1:7" ht="24.75" customHeight="1">
      <c r="A54" s="74" t="s">
        <v>351</v>
      </c>
      <c r="B54" s="364"/>
      <c r="C54" s="35"/>
      <c r="D54" s="35"/>
      <c r="E54" s="34">
        <v>158</v>
      </c>
      <c r="F54" s="352">
        <f t="shared" si="2"/>
        <v>158</v>
      </c>
      <c r="G54" s="35"/>
    </row>
    <row r="55" spans="1:7" ht="24.75" customHeight="1">
      <c r="A55" s="74" t="s">
        <v>352</v>
      </c>
      <c r="B55" s="364"/>
      <c r="C55" s="35"/>
      <c r="D55" s="35"/>
      <c r="E55" s="34">
        <v>211.9</v>
      </c>
      <c r="F55" s="352">
        <f t="shared" si="2"/>
        <v>211.9</v>
      </c>
      <c r="G55" s="35"/>
    </row>
    <row r="56" spans="1:7" ht="24.75" customHeight="1">
      <c r="A56" s="74" t="s">
        <v>353</v>
      </c>
      <c r="B56" s="364"/>
      <c r="C56" s="35"/>
      <c r="D56" s="35"/>
      <c r="E56" s="34">
        <v>27.9</v>
      </c>
      <c r="F56" s="352">
        <f t="shared" si="2"/>
        <v>27.9</v>
      </c>
      <c r="G56" s="35"/>
    </row>
    <row r="57" spans="1:7" ht="24.75" customHeight="1">
      <c r="A57" s="74" t="s">
        <v>354</v>
      </c>
      <c r="B57" s="364"/>
      <c r="C57" s="35"/>
      <c r="D57" s="35"/>
      <c r="E57" s="34">
        <v>83</v>
      </c>
      <c r="F57" s="352">
        <f t="shared" si="2"/>
        <v>83</v>
      </c>
      <c r="G57" s="35"/>
    </row>
    <row r="58" spans="1:7" ht="24.75" customHeight="1">
      <c r="A58" s="74" t="s">
        <v>355</v>
      </c>
      <c r="B58" s="364"/>
      <c r="C58" s="35"/>
      <c r="D58" s="35"/>
      <c r="E58" s="34">
        <v>1590</v>
      </c>
      <c r="F58" s="352">
        <f t="shared" si="2"/>
        <v>1590</v>
      </c>
      <c r="G58" s="35"/>
    </row>
    <row r="59" spans="1:7" ht="24.75" customHeight="1">
      <c r="A59" s="74" t="s">
        <v>356</v>
      </c>
      <c r="B59" s="364"/>
      <c r="C59" s="35"/>
      <c r="D59" s="35"/>
      <c r="E59" s="34">
        <v>508.2</v>
      </c>
      <c r="F59" s="352">
        <f t="shared" si="2"/>
        <v>508.2</v>
      </c>
      <c r="G59" s="35"/>
    </row>
    <row r="60" spans="1:7" ht="24.75" customHeight="1">
      <c r="A60" s="74" t="s">
        <v>357</v>
      </c>
      <c r="B60" s="364"/>
      <c r="C60" s="35"/>
      <c r="D60" s="35"/>
      <c r="E60" s="34">
        <v>22.4</v>
      </c>
      <c r="F60" s="352">
        <f t="shared" si="2"/>
        <v>22.4</v>
      </c>
      <c r="G60" s="35"/>
    </row>
    <row r="61" spans="1:7" ht="24.75" customHeight="1">
      <c r="A61" s="74" t="s">
        <v>358</v>
      </c>
      <c r="B61" s="364"/>
      <c r="C61" s="35"/>
      <c r="D61" s="35"/>
      <c r="E61" s="34">
        <v>24</v>
      </c>
      <c r="F61" s="352">
        <f t="shared" si="2"/>
        <v>24</v>
      </c>
      <c r="G61" s="35"/>
    </row>
    <row r="62" spans="1:7" ht="24.75" customHeight="1">
      <c r="A62" s="74" t="s">
        <v>359</v>
      </c>
      <c r="B62" s="364"/>
      <c r="C62" s="35"/>
      <c r="D62" s="35"/>
      <c r="E62" s="34">
        <v>438.6</v>
      </c>
      <c r="F62" s="352">
        <f t="shared" si="2"/>
        <v>438.6</v>
      </c>
      <c r="G62" s="35"/>
    </row>
    <row r="63" spans="1:7" ht="24.75" customHeight="1">
      <c r="A63" s="74" t="s">
        <v>360</v>
      </c>
      <c r="B63" s="364"/>
      <c r="C63" s="35"/>
      <c r="D63" s="35"/>
      <c r="E63" s="34">
        <v>16.8</v>
      </c>
      <c r="F63" s="352">
        <f t="shared" si="2"/>
        <v>16.8</v>
      </c>
      <c r="G63" s="35"/>
    </row>
    <row r="64" spans="1:7" ht="24.75" customHeight="1">
      <c r="A64" s="74" t="s">
        <v>361</v>
      </c>
      <c r="B64" s="364"/>
      <c r="C64" s="35"/>
      <c r="D64" s="35"/>
      <c r="E64" s="34">
        <v>39.4</v>
      </c>
      <c r="F64" s="352">
        <f t="shared" si="2"/>
        <v>39.4</v>
      </c>
      <c r="G64" s="35"/>
    </row>
    <row r="65" spans="1:7" ht="24.75" customHeight="1">
      <c r="A65" s="74" t="s">
        <v>362</v>
      </c>
      <c r="B65" s="364"/>
      <c r="C65" s="35"/>
      <c r="D65" s="35"/>
      <c r="E65" s="34">
        <v>8.9</v>
      </c>
      <c r="F65" s="352">
        <f t="shared" si="2"/>
        <v>8.9</v>
      </c>
      <c r="G65" s="35"/>
    </row>
    <row r="66" spans="1:7" ht="24.75" customHeight="1">
      <c r="A66" s="74" t="s">
        <v>363</v>
      </c>
      <c r="B66" s="364"/>
      <c r="C66" s="35"/>
      <c r="D66" s="35"/>
      <c r="E66" s="34">
        <v>9.8000000000000007</v>
      </c>
      <c r="F66" s="352">
        <f t="shared" si="2"/>
        <v>9.8000000000000007</v>
      </c>
      <c r="G66" s="35"/>
    </row>
    <row r="67" spans="1:7" ht="27" customHeight="1">
      <c r="A67" s="76" t="s">
        <v>413</v>
      </c>
      <c r="B67" s="361">
        <v>3270</v>
      </c>
      <c r="C67" s="347">
        <f>SUM(C69:C69)</f>
        <v>3771.5</v>
      </c>
      <c r="D67" s="347">
        <f>SUM(D68:D69)</f>
        <v>2258.1999999999998</v>
      </c>
      <c r="E67" s="347">
        <f t="shared" ref="E67:G67" si="3">SUM(E68:E69)</f>
        <v>2202.8000000000002</v>
      </c>
      <c r="F67" s="352">
        <f t="shared" si="2"/>
        <v>-55.399999999999636</v>
      </c>
      <c r="G67" s="347">
        <f t="shared" si="3"/>
        <v>0</v>
      </c>
    </row>
    <row r="68" spans="1:7" ht="27" customHeight="1">
      <c r="A68" s="64" t="s">
        <v>323</v>
      </c>
      <c r="B68" s="361"/>
      <c r="C68" s="347"/>
      <c r="D68" s="347">
        <v>2258.1999999999998</v>
      </c>
      <c r="E68" s="347">
        <v>2202.8000000000002</v>
      </c>
      <c r="F68" s="352">
        <f t="shared" si="2"/>
        <v>-55.399999999999636</v>
      </c>
      <c r="G68" s="347"/>
    </row>
    <row r="69" spans="1:7" ht="56.25">
      <c r="A69" s="345" t="s">
        <v>374</v>
      </c>
      <c r="B69" s="78"/>
      <c r="C69" s="352">
        <v>3771.5</v>
      </c>
      <c r="D69" s="352"/>
      <c r="E69" s="35"/>
      <c r="F69" s="352">
        <f t="shared" si="2"/>
        <v>0</v>
      </c>
      <c r="G69" s="35"/>
    </row>
    <row r="70" spans="1:7" ht="46.5" customHeight="1">
      <c r="A70" s="366"/>
      <c r="B70" s="367"/>
      <c r="C70" s="368"/>
      <c r="D70" s="368"/>
      <c r="E70" s="368"/>
      <c r="F70" s="368"/>
      <c r="G70" s="368"/>
    </row>
    <row r="71" spans="1:7">
      <c r="A71" s="369" t="s">
        <v>250</v>
      </c>
      <c r="B71" s="369"/>
      <c r="C71" s="370" t="s">
        <v>414</v>
      </c>
      <c r="D71" s="370"/>
      <c r="E71" s="63"/>
      <c r="F71" s="371" t="s">
        <v>415</v>
      </c>
      <c r="G71" s="371"/>
    </row>
    <row r="72" spans="1:7">
      <c r="A72" s="73"/>
      <c r="B72" s="1"/>
      <c r="C72" s="290"/>
      <c r="D72" s="290"/>
      <c r="E72" s="72"/>
      <c r="F72" s="1"/>
      <c r="G72" s="73"/>
    </row>
    <row r="73" spans="1:7">
      <c r="A73" s="28"/>
      <c r="C73" s="3"/>
      <c r="D73" s="27"/>
      <c r="E73" s="27"/>
      <c r="F73" s="27"/>
      <c r="G73" s="27"/>
    </row>
    <row r="74" spans="1:7">
      <c r="A74" s="28"/>
      <c r="C74" s="3"/>
      <c r="D74" s="27"/>
      <c r="E74" s="27"/>
      <c r="F74" s="27"/>
      <c r="G74" s="27"/>
    </row>
    <row r="75" spans="1:7">
      <c r="A75" s="28"/>
      <c r="C75" s="3"/>
      <c r="D75" s="27"/>
      <c r="E75" s="27"/>
      <c r="F75" s="27"/>
      <c r="G75" s="27"/>
    </row>
    <row r="76" spans="1:7">
      <c r="A76" s="28"/>
      <c r="C76" s="3"/>
      <c r="D76" s="27"/>
      <c r="E76" s="27"/>
      <c r="F76" s="27"/>
      <c r="G76" s="27"/>
    </row>
    <row r="77" spans="1:7" ht="60.75" customHeight="1">
      <c r="A77" s="28"/>
      <c r="B77" s="372"/>
      <c r="C77" s="3"/>
      <c r="D77" s="27"/>
      <c r="E77" s="27"/>
      <c r="F77" s="27"/>
      <c r="G77" s="27"/>
    </row>
    <row r="78" spans="1:7">
      <c r="A78" s="28"/>
      <c r="C78" s="3"/>
      <c r="D78" s="27"/>
      <c r="E78" s="27"/>
      <c r="F78" s="27"/>
      <c r="G78" s="27"/>
    </row>
    <row r="79" spans="1:7">
      <c r="A79" s="28"/>
      <c r="C79" s="3"/>
      <c r="D79" s="27"/>
      <c r="E79" s="27"/>
      <c r="F79" s="27"/>
      <c r="G79" s="27"/>
    </row>
    <row r="80" spans="1:7">
      <c r="A80" s="28"/>
      <c r="C80" s="3"/>
      <c r="D80" s="27"/>
      <c r="E80" s="27"/>
      <c r="F80" s="27"/>
      <c r="G80" s="27"/>
    </row>
    <row r="81" spans="1:7">
      <c r="A81" s="28"/>
      <c r="C81" s="3"/>
      <c r="D81" s="27"/>
      <c r="E81" s="27"/>
      <c r="F81" s="27"/>
      <c r="G81" s="27"/>
    </row>
    <row r="82" spans="1:7">
      <c r="A82" s="28"/>
      <c r="C82" s="3"/>
      <c r="D82" s="27"/>
      <c r="E82" s="27"/>
      <c r="F82" s="27"/>
      <c r="G82" s="27"/>
    </row>
    <row r="83" spans="1:7">
      <c r="A83" s="28"/>
      <c r="C83" s="3"/>
      <c r="D83" s="27"/>
      <c r="E83" s="27"/>
      <c r="F83" s="27"/>
      <c r="G83" s="27"/>
    </row>
    <row r="84" spans="1:7">
      <c r="A84" s="28"/>
      <c r="C84" s="3"/>
      <c r="D84" s="27"/>
      <c r="E84" s="27"/>
      <c r="F84" s="27"/>
      <c r="G84" s="27"/>
    </row>
    <row r="85" spans="1:7">
      <c r="A85" s="28"/>
      <c r="C85" s="3"/>
      <c r="D85" s="27"/>
      <c r="E85" s="27"/>
      <c r="F85" s="27"/>
      <c r="G85" s="27"/>
    </row>
    <row r="86" spans="1:7">
      <c r="A86" s="28"/>
      <c r="C86" s="3"/>
      <c r="D86" s="27"/>
      <c r="E86" s="27"/>
      <c r="F86" s="27"/>
      <c r="G86" s="27"/>
    </row>
    <row r="87" spans="1:7">
      <c r="A87" s="28"/>
      <c r="C87" s="3"/>
      <c r="D87" s="27"/>
      <c r="E87" s="27"/>
      <c r="F87" s="27"/>
      <c r="G87" s="27"/>
    </row>
    <row r="88" spans="1:7">
      <c r="A88" s="28"/>
      <c r="C88" s="3"/>
      <c r="D88" s="27"/>
      <c r="E88" s="27"/>
      <c r="F88" s="27"/>
      <c r="G88" s="27"/>
    </row>
    <row r="89" spans="1:7">
      <c r="A89" s="28"/>
      <c r="C89" s="3"/>
      <c r="D89" s="27"/>
      <c r="E89" s="27"/>
      <c r="F89" s="27"/>
      <c r="G89" s="27"/>
    </row>
    <row r="90" spans="1:7">
      <c r="A90" s="28"/>
      <c r="C90" s="3"/>
      <c r="D90" s="27"/>
      <c r="E90" s="27"/>
      <c r="F90" s="27"/>
      <c r="G90" s="27"/>
    </row>
    <row r="91" spans="1:7">
      <c r="A91" s="28"/>
      <c r="C91" s="3"/>
      <c r="D91" s="27"/>
      <c r="E91" s="27"/>
      <c r="F91" s="27"/>
      <c r="G91" s="27"/>
    </row>
    <row r="92" spans="1:7">
      <c r="A92" s="28"/>
      <c r="C92" s="3"/>
      <c r="D92" s="27"/>
      <c r="E92" s="27"/>
      <c r="F92" s="27"/>
      <c r="G92" s="27"/>
    </row>
    <row r="93" spans="1:7">
      <c r="A93" s="28"/>
      <c r="C93" s="3"/>
      <c r="D93" s="27"/>
      <c r="E93" s="27"/>
      <c r="F93" s="27"/>
      <c r="G93" s="27"/>
    </row>
    <row r="94" spans="1:7">
      <c r="A94" s="28"/>
      <c r="C94" s="3"/>
      <c r="D94" s="27"/>
      <c r="E94" s="27"/>
      <c r="F94" s="27"/>
      <c r="G94" s="27"/>
    </row>
    <row r="95" spans="1:7">
      <c r="A95" s="28"/>
      <c r="C95" s="3"/>
      <c r="D95" s="27"/>
      <c r="E95" s="27"/>
      <c r="F95" s="27"/>
      <c r="G95" s="27"/>
    </row>
    <row r="96" spans="1:7">
      <c r="A96" s="28"/>
      <c r="C96" s="3"/>
      <c r="D96" s="27"/>
      <c r="E96" s="27"/>
      <c r="F96" s="27"/>
      <c r="G96" s="27"/>
    </row>
    <row r="97" spans="1:7">
      <c r="A97" s="28"/>
      <c r="C97" s="3"/>
      <c r="D97" s="27"/>
      <c r="E97" s="27"/>
      <c r="F97" s="27"/>
      <c r="G97" s="27"/>
    </row>
    <row r="98" spans="1:7">
      <c r="A98" s="28"/>
      <c r="C98" s="3"/>
      <c r="D98" s="27"/>
      <c r="E98" s="27"/>
      <c r="F98" s="27"/>
      <c r="G98" s="27"/>
    </row>
    <row r="99" spans="1:7">
      <c r="A99" s="28"/>
      <c r="C99" s="3"/>
      <c r="D99" s="27"/>
      <c r="E99" s="27"/>
      <c r="F99" s="27"/>
      <c r="G99" s="27"/>
    </row>
    <row r="100" spans="1:7">
      <c r="A100" s="28"/>
      <c r="C100" s="3"/>
      <c r="D100" s="27"/>
      <c r="E100" s="27"/>
      <c r="F100" s="27"/>
      <c r="G100" s="27"/>
    </row>
    <row r="101" spans="1:7">
      <c r="A101" s="28"/>
      <c r="C101" s="3"/>
      <c r="D101" s="27"/>
      <c r="E101" s="27"/>
      <c r="F101" s="27"/>
      <c r="G101" s="27"/>
    </row>
    <row r="102" spans="1:7">
      <c r="A102" s="28"/>
      <c r="C102" s="3"/>
      <c r="D102" s="27"/>
      <c r="E102" s="27"/>
      <c r="F102" s="27"/>
      <c r="G102" s="27"/>
    </row>
    <row r="103" spans="1:7">
      <c r="A103" s="28"/>
      <c r="C103" s="3"/>
      <c r="D103" s="27"/>
      <c r="E103" s="27"/>
      <c r="F103" s="27"/>
      <c r="G103" s="27"/>
    </row>
    <row r="104" spans="1:7">
      <c r="A104" s="28"/>
      <c r="C104" s="3"/>
      <c r="D104" s="27"/>
      <c r="E104" s="27"/>
      <c r="F104" s="27"/>
      <c r="G104" s="27"/>
    </row>
    <row r="105" spans="1:7">
      <c r="A105" s="28"/>
      <c r="C105" s="3"/>
      <c r="D105" s="27"/>
      <c r="E105" s="27"/>
      <c r="F105" s="27"/>
      <c r="G105" s="27"/>
    </row>
    <row r="106" spans="1:7">
      <c r="A106" s="28"/>
      <c r="C106" s="3"/>
      <c r="D106" s="27"/>
      <c r="E106" s="27"/>
      <c r="F106" s="27"/>
      <c r="G106" s="27"/>
    </row>
    <row r="107" spans="1:7">
      <c r="A107" s="28"/>
      <c r="C107" s="3"/>
      <c r="D107" s="27"/>
      <c r="E107" s="27"/>
      <c r="F107" s="27"/>
      <c r="G107" s="27"/>
    </row>
    <row r="108" spans="1:7">
      <c r="A108" s="28"/>
      <c r="C108" s="3"/>
      <c r="D108" s="27"/>
      <c r="E108" s="27"/>
      <c r="F108" s="27"/>
      <c r="G108" s="27"/>
    </row>
    <row r="109" spans="1:7">
      <c r="A109" s="28"/>
    </row>
    <row r="110" spans="1:7">
      <c r="A110" s="29"/>
    </row>
    <row r="111" spans="1:7">
      <c r="A111" s="29"/>
    </row>
    <row r="112" spans="1:7">
      <c r="A112" s="29"/>
    </row>
    <row r="113" spans="1:14">
      <c r="A113" s="29"/>
    </row>
    <row r="114" spans="1:14">
      <c r="A114" s="29"/>
    </row>
    <row r="115" spans="1:14" s="73" customFormat="1">
      <c r="A115" s="29"/>
      <c r="G115" s="1"/>
      <c r="H115" s="1"/>
      <c r="I115" s="1"/>
      <c r="J115" s="1"/>
      <c r="K115" s="1"/>
      <c r="L115" s="1"/>
      <c r="M115" s="1"/>
      <c r="N115" s="1"/>
    </row>
    <row r="116" spans="1:14" s="73" customFormat="1">
      <c r="A116" s="29"/>
      <c r="G116" s="1"/>
      <c r="H116" s="1"/>
      <c r="I116" s="1"/>
      <c r="J116" s="1"/>
      <c r="K116" s="1"/>
      <c r="L116" s="1"/>
      <c r="M116" s="1"/>
      <c r="N116" s="1"/>
    </row>
    <row r="117" spans="1:14" s="73" customFormat="1">
      <c r="A117" s="29"/>
      <c r="G117" s="1"/>
      <c r="H117" s="1"/>
      <c r="I117" s="1"/>
      <c r="J117" s="1"/>
      <c r="K117" s="1"/>
      <c r="L117" s="1"/>
      <c r="M117" s="1"/>
      <c r="N117" s="1"/>
    </row>
    <row r="118" spans="1:14" s="73" customFormat="1">
      <c r="A118" s="29"/>
      <c r="G118" s="1"/>
      <c r="H118" s="1"/>
      <c r="I118" s="1"/>
      <c r="J118" s="1"/>
      <c r="K118" s="1"/>
      <c r="L118" s="1"/>
      <c r="M118" s="1"/>
      <c r="N118" s="1"/>
    </row>
    <row r="119" spans="1:14" s="73" customFormat="1">
      <c r="A119" s="29"/>
      <c r="G119" s="1"/>
      <c r="H119" s="1"/>
      <c r="I119" s="1"/>
      <c r="J119" s="1"/>
      <c r="K119" s="1"/>
      <c r="L119" s="1"/>
      <c r="M119" s="1"/>
      <c r="N119" s="1"/>
    </row>
    <row r="120" spans="1:14" s="73" customFormat="1">
      <c r="A120" s="29"/>
      <c r="G120" s="1"/>
      <c r="H120" s="1"/>
      <c r="I120" s="1"/>
      <c r="J120" s="1"/>
      <c r="K120" s="1"/>
      <c r="L120" s="1"/>
      <c r="M120" s="1"/>
      <c r="N120" s="1"/>
    </row>
    <row r="121" spans="1:14" s="73" customFormat="1">
      <c r="A121" s="29"/>
      <c r="G121" s="1"/>
      <c r="H121" s="1"/>
      <c r="I121" s="1"/>
      <c r="J121" s="1"/>
      <c r="K121" s="1"/>
      <c r="L121" s="1"/>
      <c r="M121" s="1"/>
      <c r="N121" s="1"/>
    </row>
    <row r="122" spans="1:14" s="73" customFormat="1">
      <c r="A122" s="29"/>
      <c r="G122" s="1"/>
      <c r="H122" s="1"/>
      <c r="I122" s="1"/>
      <c r="J122" s="1"/>
      <c r="K122" s="1"/>
      <c r="L122" s="1"/>
      <c r="M122" s="1"/>
      <c r="N122" s="1"/>
    </row>
    <row r="123" spans="1:14" s="73" customFormat="1">
      <c r="A123" s="29"/>
      <c r="G123" s="1"/>
      <c r="H123" s="1"/>
      <c r="I123" s="1"/>
      <c r="J123" s="1"/>
      <c r="K123" s="1"/>
      <c r="L123" s="1"/>
      <c r="M123" s="1"/>
      <c r="N123" s="1"/>
    </row>
    <row r="124" spans="1:14" s="73" customFormat="1">
      <c r="A124" s="29"/>
      <c r="G124" s="1"/>
      <c r="H124" s="1"/>
      <c r="I124" s="1"/>
      <c r="J124" s="1"/>
      <c r="K124" s="1"/>
      <c r="L124" s="1"/>
      <c r="M124" s="1"/>
      <c r="N124" s="1"/>
    </row>
    <row r="125" spans="1:14" s="73" customFormat="1">
      <c r="A125" s="29"/>
      <c r="G125" s="1"/>
      <c r="H125" s="1"/>
      <c r="I125" s="1"/>
      <c r="J125" s="1"/>
      <c r="K125" s="1"/>
      <c r="L125" s="1"/>
      <c r="M125" s="1"/>
      <c r="N125" s="1"/>
    </row>
    <row r="126" spans="1:14" s="73" customFormat="1">
      <c r="A126" s="29"/>
      <c r="G126" s="1"/>
      <c r="H126" s="1"/>
      <c r="I126" s="1"/>
      <c r="J126" s="1"/>
      <c r="K126" s="1"/>
      <c r="L126" s="1"/>
      <c r="M126" s="1"/>
      <c r="N126" s="1"/>
    </row>
    <row r="127" spans="1:14" s="73" customFormat="1">
      <c r="A127" s="29"/>
      <c r="G127" s="1"/>
      <c r="H127" s="1"/>
      <c r="I127" s="1"/>
      <c r="J127" s="1"/>
      <c r="K127" s="1"/>
      <c r="L127" s="1"/>
      <c r="M127" s="1"/>
      <c r="N127" s="1"/>
    </row>
    <row r="128" spans="1:14" s="73" customFormat="1">
      <c r="A128" s="29"/>
      <c r="G128" s="1"/>
      <c r="H128" s="1"/>
      <c r="I128" s="1"/>
      <c r="J128" s="1"/>
      <c r="K128" s="1"/>
      <c r="L128" s="1"/>
      <c r="M128" s="1"/>
      <c r="N128" s="1"/>
    </row>
    <row r="129" spans="1:14" s="73" customFormat="1">
      <c r="A129" s="29"/>
      <c r="G129" s="1"/>
      <c r="H129" s="1"/>
      <c r="I129" s="1"/>
      <c r="J129" s="1"/>
      <c r="K129" s="1"/>
      <c r="L129" s="1"/>
      <c r="M129" s="1"/>
      <c r="N129" s="1"/>
    </row>
    <row r="130" spans="1:14" s="73" customFormat="1">
      <c r="A130" s="29"/>
      <c r="G130" s="1"/>
      <c r="H130" s="1"/>
      <c r="I130" s="1"/>
      <c r="J130" s="1"/>
      <c r="K130" s="1"/>
      <c r="L130" s="1"/>
      <c r="M130" s="1"/>
      <c r="N130" s="1"/>
    </row>
    <row r="131" spans="1:14" s="73" customFormat="1">
      <c r="A131" s="29"/>
      <c r="G131" s="1"/>
      <c r="H131" s="1"/>
      <c r="I131" s="1"/>
      <c r="J131" s="1"/>
      <c r="K131" s="1"/>
      <c r="L131" s="1"/>
      <c r="M131" s="1"/>
      <c r="N131" s="1"/>
    </row>
    <row r="132" spans="1:14" s="73" customFormat="1">
      <c r="A132" s="29"/>
      <c r="G132" s="1"/>
      <c r="H132" s="1"/>
      <c r="I132" s="1"/>
      <c r="J132" s="1"/>
      <c r="K132" s="1"/>
      <c r="L132" s="1"/>
      <c r="M132" s="1"/>
      <c r="N132" s="1"/>
    </row>
    <row r="133" spans="1:14" s="73" customFormat="1">
      <c r="A133" s="29"/>
      <c r="G133" s="1"/>
      <c r="H133" s="1"/>
      <c r="I133" s="1"/>
      <c r="J133" s="1"/>
      <c r="K133" s="1"/>
      <c r="L133" s="1"/>
      <c r="M133" s="1"/>
      <c r="N133" s="1"/>
    </row>
    <row r="134" spans="1:14" s="73" customFormat="1">
      <c r="A134" s="29"/>
      <c r="G134" s="1"/>
      <c r="H134" s="1"/>
      <c r="I134" s="1"/>
      <c r="J134" s="1"/>
      <c r="K134" s="1"/>
      <c r="L134" s="1"/>
      <c r="M134" s="1"/>
      <c r="N134" s="1"/>
    </row>
    <row r="135" spans="1:14" s="73" customFormat="1">
      <c r="A135" s="29"/>
      <c r="G135" s="1"/>
      <c r="H135" s="1"/>
      <c r="I135" s="1"/>
      <c r="J135" s="1"/>
      <c r="K135" s="1"/>
      <c r="L135" s="1"/>
      <c r="M135" s="1"/>
      <c r="N135" s="1"/>
    </row>
    <row r="136" spans="1:14" s="73" customFormat="1">
      <c r="A136" s="29"/>
      <c r="G136" s="1"/>
      <c r="H136" s="1"/>
      <c r="I136" s="1"/>
      <c r="J136" s="1"/>
      <c r="K136" s="1"/>
      <c r="L136" s="1"/>
      <c r="M136" s="1"/>
      <c r="N136" s="1"/>
    </row>
    <row r="137" spans="1:14" s="73" customFormat="1">
      <c r="A137" s="29"/>
      <c r="G137" s="1"/>
      <c r="H137" s="1"/>
      <c r="I137" s="1"/>
      <c r="J137" s="1"/>
      <c r="K137" s="1"/>
      <c r="L137" s="1"/>
      <c r="M137" s="1"/>
      <c r="N137" s="1"/>
    </row>
    <row r="138" spans="1:14" s="73" customFormat="1">
      <c r="A138" s="29"/>
      <c r="G138" s="1"/>
      <c r="H138" s="1"/>
      <c r="I138" s="1"/>
      <c r="J138" s="1"/>
      <c r="K138" s="1"/>
      <c r="L138" s="1"/>
      <c r="M138" s="1"/>
      <c r="N138" s="1"/>
    </row>
    <row r="139" spans="1:14" s="73" customFormat="1">
      <c r="A139" s="29"/>
      <c r="G139" s="1"/>
      <c r="H139" s="1"/>
      <c r="I139" s="1"/>
      <c r="J139" s="1"/>
      <c r="K139" s="1"/>
      <c r="L139" s="1"/>
      <c r="M139" s="1"/>
      <c r="N139" s="1"/>
    </row>
    <row r="140" spans="1:14" s="73" customFormat="1">
      <c r="A140" s="29"/>
      <c r="G140" s="1"/>
      <c r="H140" s="1"/>
      <c r="I140" s="1"/>
      <c r="J140" s="1"/>
      <c r="K140" s="1"/>
      <c r="L140" s="1"/>
      <c r="M140" s="1"/>
      <c r="N140" s="1"/>
    </row>
    <row r="141" spans="1:14" s="73" customFormat="1">
      <c r="A141" s="29"/>
      <c r="G141" s="1"/>
      <c r="H141" s="1"/>
      <c r="I141" s="1"/>
      <c r="J141" s="1"/>
      <c r="K141" s="1"/>
      <c r="L141" s="1"/>
      <c r="M141" s="1"/>
      <c r="N141" s="1"/>
    </row>
    <row r="142" spans="1:14" s="73" customFormat="1">
      <c r="A142" s="29"/>
      <c r="G142" s="1"/>
      <c r="H142" s="1"/>
      <c r="I142" s="1"/>
      <c r="J142" s="1"/>
      <c r="K142" s="1"/>
      <c r="L142" s="1"/>
      <c r="M142" s="1"/>
      <c r="N142" s="1"/>
    </row>
    <row r="143" spans="1:14" s="73" customFormat="1">
      <c r="A143" s="29"/>
      <c r="G143" s="1"/>
      <c r="H143" s="1"/>
      <c r="I143" s="1"/>
      <c r="J143" s="1"/>
      <c r="K143" s="1"/>
      <c r="L143" s="1"/>
      <c r="M143" s="1"/>
      <c r="N143" s="1"/>
    </row>
    <row r="144" spans="1:14" s="73" customFormat="1">
      <c r="A144" s="29"/>
      <c r="G144" s="1"/>
      <c r="H144" s="1"/>
      <c r="I144" s="1"/>
      <c r="J144" s="1"/>
      <c r="K144" s="1"/>
      <c r="L144" s="1"/>
      <c r="M144" s="1"/>
      <c r="N144" s="1"/>
    </row>
    <row r="145" spans="1:14" s="73" customFormat="1">
      <c r="A145" s="29"/>
      <c r="G145" s="1"/>
      <c r="H145" s="1"/>
      <c r="I145" s="1"/>
      <c r="J145" s="1"/>
      <c r="K145" s="1"/>
      <c r="L145" s="1"/>
      <c r="M145" s="1"/>
      <c r="N145" s="1"/>
    </row>
    <row r="146" spans="1:14" s="73" customFormat="1">
      <c r="A146" s="29"/>
      <c r="G146" s="1"/>
      <c r="H146" s="1"/>
      <c r="I146" s="1"/>
      <c r="J146" s="1"/>
      <c r="K146" s="1"/>
      <c r="L146" s="1"/>
      <c r="M146" s="1"/>
      <c r="N146" s="1"/>
    </row>
    <row r="147" spans="1:14" s="73" customFormat="1">
      <c r="A147" s="29"/>
      <c r="G147" s="1"/>
      <c r="H147" s="1"/>
      <c r="I147" s="1"/>
      <c r="J147" s="1"/>
      <c r="K147" s="1"/>
      <c r="L147" s="1"/>
      <c r="M147" s="1"/>
      <c r="N147" s="1"/>
    </row>
    <row r="148" spans="1:14" s="73" customFormat="1">
      <c r="A148" s="29"/>
      <c r="G148" s="1"/>
      <c r="H148" s="1"/>
      <c r="I148" s="1"/>
      <c r="J148" s="1"/>
      <c r="K148" s="1"/>
      <c r="L148" s="1"/>
      <c r="M148" s="1"/>
      <c r="N148" s="1"/>
    </row>
    <row r="149" spans="1:14" s="73" customFormat="1">
      <c r="A149" s="29"/>
      <c r="G149" s="1"/>
      <c r="H149" s="1"/>
      <c r="I149" s="1"/>
      <c r="J149" s="1"/>
      <c r="K149" s="1"/>
      <c r="L149" s="1"/>
      <c r="M149" s="1"/>
      <c r="N149" s="1"/>
    </row>
    <row r="150" spans="1:14" s="73" customFormat="1">
      <c r="A150" s="29"/>
      <c r="G150" s="1"/>
      <c r="H150" s="1"/>
      <c r="I150" s="1"/>
      <c r="J150" s="1"/>
      <c r="K150" s="1"/>
      <c r="L150" s="1"/>
      <c r="M150" s="1"/>
      <c r="N150" s="1"/>
    </row>
    <row r="151" spans="1:14" s="73" customFormat="1">
      <c r="A151" s="29"/>
      <c r="G151" s="1"/>
      <c r="H151" s="1"/>
      <c r="I151" s="1"/>
      <c r="J151" s="1"/>
      <c r="K151" s="1"/>
      <c r="L151" s="1"/>
      <c r="M151" s="1"/>
      <c r="N151" s="1"/>
    </row>
    <row r="152" spans="1:14" s="73" customFormat="1">
      <c r="A152" s="29"/>
      <c r="G152" s="1"/>
      <c r="H152" s="1"/>
      <c r="I152" s="1"/>
      <c r="J152" s="1"/>
      <c r="K152" s="1"/>
      <c r="L152" s="1"/>
      <c r="M152" s="1"/>
      <c r="N152" s="1"/>
    </row>
    <row r="153" spans="1:14" s="73" customFormat="1">
      <c r="A153" s="29"/>
      <c r="G153" s="1"/>
      <c r="H153" s="1"/>
      <c r="I153" s="1"/>
      <c r="J153" s="1"/>
      <c r="K153" s="1"/>
      <c r="L153" s="1"/>
      <c r="M153" s="1"/>
      <c r="N153" s="1"/>
    </row>
    <row r="154" spans="1:14" s="73" customFormat="1">
      <c r="A154" s="29"/>
      <c r="G154" s="1"/>
      <c r="H154" s="1"/>
      <c r="I154" s="1"/>
      <c r="J154" s="1"/>
      <c r="K154" s="1"/>
      <c r="L154" s="1"/>
      <c r="M154" s="1"/>
      <c r="N154" s="1"/>
    </row>
    <row r="155" spans="1:14" s="73" customFormat="1">
      <c r="A155" s="29"/>
      <c r="G155" s="1"/>
      <c r="H155" s="1"/>
      <c r="I155" s="1"/>
      <c r="J155" s="1"/>
      <c r="K155" s="1"/>
      <c r="L155" s="1"/>
      <c r="M155" s="1"/>
      <c r="N155" s="1"/>
    </row>
    <row r="156" spans="1:14" s="73" customFormat="1">
      <c r="A156" s="29"/>
      <c r="G156" s="1"/>
      <c r="H156" s="1"/>
      <c r="I156" s="1"/>
      <c r="J156" s="1"/>
      <c r="K156" s="1"/>
      <c r="L156" s="1"/>
      <c r="M156" s="1"/>
      <c r="N156" s="1"/>
    </row>
    <row r="157" spans="1:14" s="73" customFormat="1">
      <c r="A157" s="29"/>
      <c r="G157" s="1"/>
      <c r="H157" s="1"/>
      <c r="I157" s="1"/>
      <c r="J157" s="1"/>
      <c r="K157" s="1"/>
      <c r="L157" s="1"/>
      <c r="M157" s="1"/>
      <c r="N157" s="1"/>
    </row>
    <row r="158" spans="1:14" s="73" customFormat="1">
      <c r="A158" s="29"/>
      <c r="G158" s="1"/>
      <c r="H158" s="1"/>
      <c r="I158" s="1"/>
      <c r="J158" s="1"/>
      <c r="K158" s="1"/>
      <c r="L158" s="1"/>
      <c r="M158" s="1"/>
      <c r="N158" s="1"/>
    </row>
    <row r="159" spans="1:14" s="73" customFormat="1">
      <c r="A159" s="29"/>
      <c r="G159" s="1"/>
      <c r="H159" s="1"/>
      <c r="I159" s="1"/>
      <c r="J159" s="1"/>
      <c r="K159" s="1"/>
      <c r="L159" s="1"/>
      <c r="M159" s="1"/>
      <c r="N159" s="1"/>
    </row>
    <row r="160" spans="1:14" s="73" customFormat="1">
      <c r="A160" s="29"/>
      <c r="G160" s="1"/>
      <c r="H160" s="1"/>
      <c r="I160" s="1"/>
      <c r="J160" s="1"/>
      <c r="K160" s="1"/>
      <c r="L160" s="1"/>
      <c r="M160" s="1"/>
      <c r="N160" s="1"/>
    </row>
    <row r="161" spans="1:14" s="73" customFormat="1">
      <c r="A161" s="29"/>
      <c r="G161" s="1"/>
      <c r="H161" s="1"/>
      <c r="I161" s="1"/>
      <c r="J161" s="1"/>
      <c r="K161" s="1"/>
      <c r="L161" s="1"/>
      <c r="M161" s="1"/>
      <c r="N161" s="1"/>
    </row>
    <row r="162" spans="1:14" s="73" customFormat="1">
      <c r="A162" s="29"/>
      <c r="G162" s="1"/>
      <c r="H162" s="1"/>
      <c r="I162" s="1"/>
      <c r="J162" s="1"/>
      <c r="K162" s="1"/>
      <c r="L162" s="1"/>
      <c r="M162" s="1"/>
      <c r="N162" s="1"/>
    </row>
    <row r="163" spans="1:14" s="73" customFormat="1">
      <c r="A163" s="29"/>
      <c r="G163" s="1"/>
      <c r="H163" s="1"/>
      <c r="I163" s="1"/>
      <c r="J163" s="1"/>
      <c r="K163" s="1"/>
      <c r="L163" s="1"/>
      <c r="M163" s="1"/>
      <c r="N163" s="1"/>
    </row>
    <row r="164" spans="1:14" s="73" customFormat="1">
      <c r="A164" s="29"/>
      <c r="G164" s="1"/>
      <c r="H164" s="1"/>
      <c r="I164" s="1"/>
      <c r="J164" s="1"/>
      <c r="K164" s="1"/>
      <c r="L164" s="1"/>
      <c r="M164" s="1"/>
      <c r="N164" s="1"/>
    </row>
    <row r="165" spans="1:14" s="73" customFormat="1">
      <c r="A165" s="29"/>
      <c r="G165" s="1"/>
      <c r="H165" s="1"/>
      <c r="I165" s="1"/>
      <c r="J165" s="1"/>
      <c r="K165" s="1"/>
      <c r="L165" s="1"/>
      <c r="M165" s="1"/>
      <c r="N165" s="1"/>
    </row>
    <row r="166" spans="1:14" s="73" customFormat="1">
      <c r="A166" s="29"/>
      <c r="G166" s="1"/>
      <c r="H166" s="1"/>
      <c r="I166" s="1"/>
      <c r="J166" s="1"/>
      <c r="K166" s="1"/>
      <c r="L166" s="1"/>
      <c r="M166" s="1"/>
      <c r="N166" s="1"/>
    </row>
    <row r="167" spans="1:14" s="73" customFormat="1">
      <c r="A167" s="29"/>
      <c r="G167" s="1"/>
      <c r="H167" s="1"/>
      <c r="I167" s="1"/>
      <c r="J167" s="1"/>
      <c r="K167" s="1"/>
      <c r="L167" s="1"/>
      <c r="M167" s="1"/>
      <c r="N167" s="1"/>
    </row>
    <row r="168" spans="1:14" s="73" customFormat="1">
      <c r="A168" s="29"/>
      <c r="G168" s="1"/>
      <c r="H168" s="1"/>
      <c r="I168" s="1"/>
      <c r="J168" s="1"/>
      <c r="K168" s="1"/>
      <c r="L168" s="1"/>
      <c r="M168" s="1"/>
      <c r="N168" s="1"/>
    </row>
    <row r="169" spans="1:14" s="73" customFormat="1">
      <c r="A169" s="29"/>
      <c r="G169" s="1"/>
      <c r="H169" s="1"/>
      <c r="I169" s="1"/>
      <c r="J169" s="1"/>
      <c r="K169" s="1"/>
      <c r="L169" s="1"/>
      <c r="M169" s="1"/>
      <c r="N169" s="1"/>
    </row>
    <row r="170" spans="1:14" s="73" customFormat="1">
      <c r="A170" s="29"/>
      <c r="G170" s="1"/>
      <c r="H170" s="1"/>
      <c r="I170" s="1"/>
      <c r="J170" s="1"/>
      <c r="K170" s="1"/>
      <c r="L170" s="1"/>
      <c r="M170" s="1"/>
      <c r="N170" s="1"/>
    </row>
    <row r="171" spans="1:14" s="73" customFormat="1">
      <c r="A171" s="29"/>
      <c r="G171" s="1"/>
      <c r="H171" s="1"/>
      <c r="I171" s="1"/>
      <c r="J171" s="1"/>
      <c r="K171" s="1"/>
      <c r="L171" s="1"/>
      <c r="M171" s="1"/>
      <c r="N171" s="1"/>
    </row>
    <row r="172" spans="1:14" s="73" customFormat="1">
      <c r="A172" s="29"/>
      <c r="G172" s="1"/>
      <c r="H172" s="1"/>
      <c r="I172" s="1"/>
      <c r="J172" s="1"/>
      <c r="K172" s="1"/>
      <c r="L172" s="1"/>
      <c r="M172" s="1"/>
      <c r="N172" s="1"/>
    </row>
    <row r="173" spans="1:14" s="73" customFormat="1">
      <c r="A173" s="29"/>
      <c r="G173" s="1"/>
      <c r="H173" s="1"/>
      <c r="I173" s="1"/>
      <c r="J173" s="1"/>
      <c r="K173" s="1"/>
      <c r="L173" s="1"/>
      <c r="M173" s="1"/>
      <c r="N173" s="1"/>
    </row>
    <row r="174" spans="1:14" s="73" customFormat="1">
      <c r="A174" s="29"/>
      <c r="G174" s="1"/>
      <c r="H174" s="1"/>
      <c r="I174" s="1"/>
      <c r="J174" s="1"/>
      <c r="K174" s="1"/>
      <c r="L174" s="1"/>
      <c r="M174" s="1"/>
      <c r="N174" s="1"/>
    </row>
    <row r="175" spans="1:14" s="73" customFormat="1">
      <c r="A175" s="29"/>
      <c r="G175" s="1"/>
      <c r="H175" s="1"/>
      <c r="I175" s="1"/>
      <c r="J175" s="1"/>
      <c r="K175" s="1"/>
      <c r="L175" s="1"/>
      <c r="M175" s="1"/>
      <c r="N175" s="1"/>
    </row>
    <row r="176" spans="1:14" s="73" customFormat="1">
      <c r="A176" s="29"/>
      <c r="G176" s="1"/>
      <c r="H176" s="1"/>
      <c r="I176" s="1"/>
      <c r="J176" s="1"/>
      <c r="K176" s="1"/>
      <c r="L176" s="1"/>
      <c r="M176" s="1"/>
      <c r="N176" s="1"/>
    </row>
    <row r="177" spans="1:14" s="73" customFormat="1">
      <c r="A177" s="29"/>
      <c r="G177" s="1"/>
      <c r="H177" s="1"/>
      <c r="I177" s="1"/>
      <c r="J177" s="1"/>
      <c r="K177" s="1"/>
      <c r="L177" s="1"/>
      <c r="M177" s="1"/>
      <c r="N177" s="1"/>
    </row>
    <row r="178" spans="1:14" s="73" customFormat="1">
      <c r="A178" s="29"/>
      <c r="G178" s="1"/>
      <c r="H178" s="1"/>
      <c r="I178" s="1"/>
      <c r="J178" s="1"/>
      <c r="K178" s="1"/>
      <c r="L178" s="1"/>
      <c r="M178" s="1"/>
      <c r="N178" s="1"/>
    </row>
    <row r="179" spans="1:14" s="73" customFormat="1">
      <c r="A179" s="29"/>
      <c r="G179" s="1"/>
      <c r="H179" s="1"/>
      <c r="I179" s="1"/>
      <c r="J179" s="1"/>
      <c r="K179" s="1"/>
      <c r="L179" s="1"/>
      <c r="M179" s="1"/>
      <c r="N179" s="1"/>
    </row>
    <row r="180" spans="1:14" s="73" customFormat="1">
      <c r="A180" s="29"/>
      <c r="G180" s="1"/>
      <c r="H180" s="1"/>
      <c r="I180" s="1"/>
      <c r="J180" s="1"/>
      <c r="K180" s="1"/>
      <c r="L180" s="1"/>
      <c r="M180" s="1"/>
      <c r="N180" s="1"/>
    </row>
    <row r="181" spans="1:14" s="73" customFormat="1">
      <c r="A181" s="29"/>
      <c r="G181" s="1"/>
      <c r="H181" s="1"/>
      <c r="I181" s="1"/>
      <c r="J181" s="1"/>
      <c r="K181" s="1"/>
      <c r="L181" s="1"/>
      <c r="M181" s="1"/>
      <c r="N181" s="1"/>
    </row>
    <row r="182" spans="1:14" s="73" customFormat="1">
      <c r="A182" s="29"/>
      <c r="G182" s="1"/>
      <c r="H182" s="1"/>
      <c r="I182" s="1"/>
      <c r="J182" s="1"/>
      <c r="K182" s="1"/>
      <c r="L182" s="1"/>
      <c r="M182" s="1"/>
      <c r="N182" s="1"/>
    </row>
    <row r="183" spans="1:14" s="73" customFormat="1">
      <c r="A183" s="29"/>
      <c r="G183" s="1"/>
      <c r="H183" s="1"/>
      <c r="I183" s="1"/>
      <c r="J183" s="1"/>
      <c r="K183" s="1"/>
      <c r="L183" s="1"/>
      <c r="M183" s="1"/>
      <c r="N183" s="1"/>
    </row>
    <row r="184" spans="1:14" s="73" customFormat="1">
      <c r="A184" s="29"/>
      <c r="G184" s="1"/>
      <c r="H184" s="1"/>
      <c r="I184" s="1"/>
      <c r="J184" s="1"/>
      <c r="K184" s="1"/>
      <c r="L184" s="1"/>
      <c r="M184" s="1"/>
      <c r="N184" s="1"/>
    </row>
    <row r="185" spans="1:14" s="73" customFormat="1">
      <c r="A185" s="29"/>
      <c r="G185" s="1"/>
      <c r="H185" s="1"/>
      <c r="I185" s="1"/>
      <c r="J185" s="1"/>
      <c r="K185" s="1"/>
      <c r="L185" s="1"/>
      <c r="M185" s="1"/>
      <c r="N185" s="1"/>
    </row>
    <row r="186" spans="1:14" s="73" customFormat="1">
      <c r="A186" s="29"/>
      <c r="G186" s="1"/>
      <c r="H186" s="1"/>
      <c r="I186" s="1"/>
      <c r="J186" s="1"/>
      <c r="K186" s="1"/>
      <c r="L186" s="1"/>
      <c r="M186" s="1"/>
      <c r="N186" s="1"/>
    </row>
    <row r="187" spans="1:14" s="73" customFormat="1">
      <c r="A187" s="29"/>
      <c r="G187" s="1"/>
      <c r="H187" s="1"/>
      <c r="I187" s="1"/>
      <c r="J187" s="1"/>
      <c r="K187" s="1"/>
      <c r="L187" s="1"/>
      <c r="M187" s="1"/>
      <c r="N187" s="1"/>
    </row>
    <row r="188" spans="1:14" s="73" customFormat="1">
      <c r="A188" s="29"/>
      <c r="G188" s="1"/>
      <c r="H188" s="1"/>
      <c r="I188" s="1"/>
      <c r="J188" s="1"/>
      <c r="K188" s="1"/>
      <c r="L188" s="1"/>
      <c r="M188" s="1"/>
      <c r="N188" s="1"/>
    </row>
    <row r="189" spans="1:14" s="73" customFormat="1">
      <c r="A189" s="29"/>
      <c r="G189" s="1"/>
      <c r="H189" s="1"/>
      <c r="I189" s="1"/>
      <c r="J189" s="1"/>
      <c r="K189" s="1"/>
      <c r="L189" s="1"/>
      <c r="M189" s="1"/>
      <c r="N189" s="1"/>
    </row>
    <row r="190" spans="1:14" s="73" customFormat="1">
      <c r="A190" s="29"/>
      <c r="G190" s="1"/>
      <c r="H190" s="1"/>
      <c r="I190" s="1"/>
      <c r="J190" s="1"/>
      <c r="K190" s="1"/>
      <c r="L190" s="1"/>
      <c r="M190" s="1"/>
      <c r="N190" s="1"/>
    </row>
    <row r="191" spans="1:14" s="73" customFormat="1">
      <c r="A191" s="29"/>
      <c r="G191" s="1"/>
      <c r="H191" s="1"/>
      <c r="I191" s="1"/>
      <c r="J191" s="1"/>
      <c r="K191" s="1"/>
      <c r="L191" s="1"/>
      <c r="M191" s="1"/>
      <c r="N191" s="1"/>
    </row>
    <row r="192" spans="1:14" s="73" customFormat="1">
      <c r="A192" s="29"/>
      <c r="G192" s="1"/>
      <c r="H192" s="1"/>
      <c r="I192" s="1"/>
      <c r="J192" s="1"/>
      <c r="K192" s="1"/>
      <c r="L192" s="1"/>
      <c r="M192" s="1"/>
      <c r="N192" s="1"/>
    </row>
    <row r="193" spans="1:14" s="73" customFormat="1">
      <c r="A193" s="29"/>
      <c r="G193" s="1"/>
      <c r="H193" s="1"/>
      <c r="I193" s="1"/>
      <c r="J193" s="1"/>
      <c r="K193" s="1"/>
      <c r="L193" s="1"/>
      <c r="M193" s="1"/>
      <c r="N193" s="1"/>
    </row>
    <row r="194" spans="1:14" s="73" customFormat="1">
      <c r="A194" s="29"/>
      <c r="G194" s="1"/>
      <c r="H194" s="1"/>
      <c r="I194" s="1"/>
      <c r="J194" s="1"/>
      <c r="K194" s="1"/>
      <c r="L194" s="1"/>
      <c r="M194" s="1"/>
      <c r="N194" s="1"/>
    </row>
    <row r="195" spans="1:14" s="73" customFormat="1">
      <c r="A195" s="29"/>
      <c r="G195" s="1"/>
      <c r="H195" s="1"/>
      <c r="I195" s="1"/>
      <c r="J195" s="1"/>
      <c r="K195" s="1"/>
      <c r="L195" s="1"/>
      <c r="M195" s="1"/>
      <c r="N195" s="1"/>
    </row>
    <row r="196" spans="1:14" s="73" customFormat="1">
      <c r="A196" s="29"/>
      <c r="G196" s="1"/>
      <c r="H196" s="1"/>
      <c r="I196" s="1"/>
      <c r="J196" s="1"/>
      <c r="K196" s="1"/>
      <c r="L196" s="1"/>
      <c r="M196" s="1"/>
      <c r="N196" s="1"/>
    </row>
    <row r="197" spans="1:14" s="73" customFormat="1">
      <c r="A197" s="29"/>
      <c r="G197" s="1"/>
      <c r="H197" s="1"/>
      <c r="I197" s="1"/>
      <c r="J197" s="1"/>
      <c r="K197" s="1"/>
      <c r="L197" s="1"/>
      <c r="M197" s="1"/>
      <c r="N197" s="1"/>
    </row>
    <row r="198" spans="1:14" s="73" customFormat="1">
      <c r="A198" s="29"/>
      <c r="G198" s="1"/>
      <c r="H198" s="1"/>
      <c r="I198" s="1"/>
      <c r="J198" s="1"/>
      <c r="K198" s="1"/>
      <c r="L198" s="1"/>
      <c r="M198" s="1"/>
      <c r="N198" s="1"/>
    </row>
    <row r="199" spans="1:14" s="73" customFormat="1">
      <c r="A199" s="29"/>
      <c r="G199" s="1"/>
      <c r="H199" s="1"/>
      <c r="I199" s="1"/>
      <c r="J199" s="1"/>
      <c r="K199" s="1"/>
      <c r="L199" s="1"/>
      <c r="M199" s="1"/>
      <c r="N199" s="1"/>
    </row>
    <row r="200" spans="1:14" s="73" customFormat="1">
      <c r="A200" s="29"/>
      <c r="G200" s="1"/>
      <c r="H200" s="1"/>
      <c r="I200" s="1"/>
      <c r="J200" s="1"/>
      <c r="K200" s="1"/>
      <c r="L200" s="1"/>
      <c r="M200" s="1"/>
      <c r="N200" s="1"/>
    </row>
    <row r="201" spans="1:14" s="73" customFormat="1">
      <c r="A201" s="29"/>
      <c r="G201" s="1"/>
      <c r="H201" s="1"/>
      <c r="I201" s="1"/>
      <c r="J201" s="1"/>
      <c r="K201" s="1"/>
      <c r="L201" s="1"/>
      <c r="M201" s="1"/>
      <c r="N201" s="1"/>
    </row>
    <row r="202" spans="1:14" s="73" customFormat="1">
      <c r="A202" s="29"/>
      <c r="G202" s="1"/>
      <c r="H202" s="1"/>
      <c r="I202" s="1"/>
      <c r="J202" s="1"/>
      <c r="K202" s="1"/>
      <c r="L202" s="1"/>
      <c r="M202" s="1"/>
      <c r="N202" s="1"/>
    </row>
    <row r="203" spans="1:14" s="73" customFormat="1">
      <c r="A203" s="29"/>
      <c r="G203" s="1"/>
      <c r="H203" s="1"/>
      <c r="I203" s="1"/>
      <c r="J203" s="1"/>
      <c r="K203" s="1"/>
      <c r="L203" s="1"/>
      <c r="M203" s="1"/>
      <c r="N203" s="1"/>
    </row>
    <row r="204" spans="1:14" s="73" customFormat="1">
      <c r="A204" s="29"/>
      <c r="G204" s="1"/>
      <c r="H204" s="1"/>
      <c r="I204" s="1"/>
      <c r="J204" s="1"/>
      <c r="K204" s="1"/>
      <c r="L204" s="1"/>
      <c r="M204" s="1"/>
      <c r="N204" s="1"/>
    </row>
    <row r="205" spans="1:14" s="73" customFormat="1">
      <c r="A205" s="29"/>
      <c r="G205" s="1"/>
      <c r="H205" s="1"/>
      <c r="I205" s="1"/>
      <c r="J205" s="1"/>
      <c r="K205" s="1"/>
      <c r="L205" s="1"/>
      <c r="M205" s="1"/>
      <c r="N205" s="1"/>
    </row>
    <row r="206" spans="1:14" s="73" customFormat="1">
      <c r="A206" s="29"/>
      <c r="G206" s="1"/>
      <c r="H206" s="1"/>
      <c r="I206" s="1"/>
      <c r="J206" s="1"/>
      <c r="K206" s="1"/>
      <c r="L206" s="1"/>
      <c r="M206" s="1"/>
      <c r="N206" s="1"/>
    </row>
    <row r="207" spans="1:14" s="73" customFormat="1">
      <c r="A207" s="29"/>
      <c r="G207" s="1"/>
      <c r="H207" s="1"/>
      <c r="I207" s="1"/>
      <c r="J207" s="1"/>
      <c r="K207" s="1"/>
      <c r="L207" s="1"/>
      <c r="M207" s="1"/>
      <c r="N207" s="1"/>
    </row>
    <row r="208" spans="1:14" s="73" customFormat="1">
      <c r="A208" s="29"/>
      <c r="G208" s="1"/>
      <c r="H208" s="1"/>
      <c r="I208" s="1"/>
      <c r="J208" s="1"/>
      <c r="K208" s="1"/>
      <c r="L208" s="1"/>
      <c r="M208" s="1"/>
      <c r="N208" s="1"/>
    </row>
    <row r="209" spans="1:14" s="73" customFormat="1">
      <c r="A209" s="29"/>
      <c r="G209" s="1"/>
      <c r="H209" s="1"/>
      <c r="I209" s="1"/>
      <c r="J209" s="1"/>
      <c r="K209" s="1"/>
      <c r="L209" s="1"/>
      <c r="M209" s="1"/>
      <c r="N209" s="1"/>
    </row>
    <row r="210" spans="1:14" s="73" customFormat="1">
      <c r="A210" s="29"/>
      <c r="G210" s="1"/>
      <c r="H210" s="1"/>
      <c r="I210" s="1"/>
      <c r="J210" s="1"/>
      <c r="K210" s="1"/>
      <c r="L210" s="1"/>
      <c r="M210" s="1"/>
      <c r="N210" s="1"/>
    </row>
    <row r="211" spans="1:14" s="73" customFormat="1">
      <c r="A211" s="29"/>
      <c r="G211" s="1"/>
      <c r="H211" s="1"/>
      <c r="I211" s="1"/>
      <c r="J211" s="1"/>
      <c r="K211" s="1"/>
      <c r="L211" s="1"/>
      <c r="M211" s="1"/>
      <c r="N211" s="1"/>
    </row>
    <row r="212" spans="1:14" s="73" customFormat="1">
      <c r="A212" s="29"/>
      <c r="G212" s="1"/>
      <c r="H212" s="1"/>
      <c r="I212" s="1"/>
      <c r="J212" s="1"/>
      <c r="K212" s="1"/>
      <c r="L212" s="1"/>
      <c r="M212" s="1"/>
      <c r="N212" s="1"/>
    </row>
    <row r="213" spans="1:14" s="73" customFormat="1">
      <c r="A213" s="29"/>
      <c r="G213" s="1"/>
      <c r="H213" s="1"/>
      <c r="I213" s="1"/>
      <c r="J213" s="1"/>
      <c r="K213" s="1"/>
      <c r="L213" s="1"/>
      <c r="M213" s="1"/>
      <c r="N213" s="1"/>
    </row>
    <row r="214" spans="1:14" s="73" customFormat="1">
      <c r="A214" s="29"/>
      <c r="G214" s="1"/>
      <c r="H214" s="1"/>
      <c r="I214" s="1"/>
      <c r="J214" s="1"/>
      <c r="K214" s="1"/>
      <c r="L214" s="1"/>
      <c r="M214" s="1"/>
      <c r="N214" s="1"/>
    </row>
    <row r="215" spans="1:14" s="73" customFormat="1">
      <c r="A215" s="29"/>
      <c r="G215" s="1"/>
      <c r="H215" s="1"/>
      <c r="I215" s="1"/>
      <c r="J215" s="1"/>
      <c r="K215" s="1"/>
      <c r="L215" s="1"/>
      <c r="M215" s="1"/>
      <c r="N215" s="1"/>
    </row>
    <row r="216" spans="1:14" s="73" customFormat="1">
      <c r="A216" s="29"/>
      <c r="G216" s="1"/>
      <c r="H216" s="1"/>
      <c r="I216" s="1"/>
      <c r="J216" s="1"/>
      <c r="K216" s="1"/>
      <c r="L216" s="1"/>
      <c r="M216" s="1"/>
      <c r="N216" s="1"/>
    </row>
    <row r="217" spans="1:14" s="73" customFormat="1">
      <c r="A217" s="29"/>
      <c r="G217" s="1"/>
      <c r="H217" s="1"/>
      <c r="I217" s="1"/>
      <c r="J217" s="1"/>
      <c r="K217" s="1"/>
      <c r="L217" s="1"/>
      <c r="M217" s="1"/>
      <c r="N217" s="1"/>
    </row>
    <row r="218" spans="1:14" s="73" customFormat="1">
      <c r="A218" s="29"/>
      <c r="G218" s="1"/>
      <c r="H218" s="1"/>
      <c r="I218" s="1"/>
      <c r="J218" s="1"/>
      <c r="K218" s="1"/>
      <c r="L218" s="1"/>
      <c r="M218" s="1"/>
      <c r="N218" s="1"/>
    </row>
    <row r="219" spans="1:14" s="73" customFormat="1">
      <c r="A219" s="29"/>
      <c r="G219" s="1"/>
      <c r="H219" s="1"/>
      <c r="I219" s="1"/>
      <c r="J219" s="1"/>
      <c r="K219" s="1"/>
      <c r="L219" s="1"/>
      <c r="M219" s="1"/>
      <c r="N219" s="1"/>
    </row>
    <row r="220" spans="1:14" s="73" customFormat="1">
      <c r="A220" s="29"/>
      <c r="G220" s="1"/>
      <c r="H220" s="1"/>
      <c r="I220" s="1"/>
      <c r="J220" s="1"/>
      <c r="K220" s="1"/>
      <c r="L220" s="1"/>
      <c r="M220" s="1"/>
      <c r="N220" s="1"/>
    </row>
    <row r="221" spans="1:14" s="73" customFormat="1">
      <c r="A221" s="29"/>
      <c r="G221" s="1"/>
      <c r="H221" s="1"/>
      <c r="I221" s="1"/>
      <c r="J221" s="1"/>
      <c r="K221" s="1"/>
      <c r="L221" s="1"/>
      <c r="M221" s="1"/>
      <c r="N221" s="1"/>
    </row>
    <row r="222" spans="1:14" s="73" customFormat="1">
      <c r="A222" s="29"/>
      <c r="G222" s="1"/>
      <c r="H222" s="1"/>
      <c r="I222" s="1"/>
      <c r="J222" s="1"/>
      <c r="K222" s="1"/>
      <c r="L222" s="1"/>
      <c r="M222" s="1"/>
      <c r="N222" s="1"/>
    </row>
    <row r="223" spans="1:14" s="73" customFormat="1">
      <c r="A223" s="29"/>
      <c r="G223" s="1"/>
      <c r="H223" s="1"/>
      <c r="I223" s="1"/>
      <c r="J223" s="1"/>
      <c r="K223" s="1"/>
      <c r="L223" s="1"/>
      <c r="M223" s="1"/>
      <c r="N223" s="1"/>
    </row>
    <row r="224" spans="1:14" s="73" customFormat="1">
      <c r="A224" s="29"/>
      <c r="G224" s="1"/>
      <c r="H224" s="1"/>
      <c r="I224" s="1"/>
      <c r="J224" s="1"/>
      <c r="K224" s="1"/>
      <c r="L224" s="1"/>
      <c r="M224" s="1"/>
      <c r="N224" s="1"/>
    </row>
    <row r="225" spans="1:14" s="73" customFormat="1">
      <c r="A225" s="29"/>
      <c r="G225" s="1"/>
      <c r="H225" s="1"/>
      <c r="I225" s="1"/>
      <c r="J225" s="1"/>
      <c r="K225" s="1"/>
      <c r="L225" s="1"/>
      <c r="M225" s="1"/>
      <c r="N225" s="1"/>
    </row>
    <row r="226" spans="1:14" s="73" customFormat="1">
      <c r="A226" s="29"/>
      <c r="G226" s="1"/>
      <c r="H226" s="1"/>
      <c r="I226" s="1"/>
      <c r="J226" s="1"/>
      <c r="K226" s="1"/>
      <c r="L226" s="1"/>
      <c r="M226" s="1"/>
      <c r="N226" s="1"/>
    </row>
    <row r="227" spans="1:14" s="73" customFormat="1">
      <c r="A227" s="29"/>
      <c r="G227" s="1"/>
      <c r="H227" s="1"/>
      <c r="I227" s="1"/>
      <c r="J227" s="1"/>
      <c r="K227" s="1"/>
      <c r="L227" s="1"/>
      <c r="M227" s="1"/>
      <c r="N227" s="1"/>
    </row>
    <row r="228" spans="1:14" s="73" customFormat="1">
      <c r="A228" s="29"/>
      <c r="G228" s="1"/>
      <c r="H228" s="1"/>
      <c r="I228" s="1"/>
      <c r="J228" s="1"/>
      <c r="K228" s="1"/>
      <c r="L228" s="1"/>
      <c r="M228" s="1"/>
      <c r="N228" s="1"/>
    </row>
    <row r="229" spans="1:14" s="73" customFormat="1">
      <c r="A229" s="29"/>
      <c r="G229" s="1"/>
      <c r="H229" s="1"/>
      <c r="I229" s="1"/>
      <c r="J229" s="1"/>
      <c r="K229" s="1"/>
      <c r="L229" s="1"/>
      <c r="M229" s="1"/>
      <c r="N229" s="1"/>
    </row>
    <row r="230" spans="1:14" s="73" customFormat="1">
      <c r="A230" s="29"/>
      <c r="G230" s="1"/>
      <c r="H230" s="1"/>
      <c r="I230" s="1"/>
      <c r="J230" s="1"/>
      <c r="K230" s="1"/>
      <c r="L230" s="1"/>
      <c r="M230" s="1"/>
      <c r="N230" s="1"/>
    </row>
    <row r="231" spans="1:14" s="73" customFormat="1">
      <c r="A231" s="29"/>
      <c r="G231" s="1"/>
      <c r="H231" s="1"/>
      <c r="I231" s="1"/>
      <c r="J231" s="1"/>
      <c r="K231" s="1"/>
      <c r="L231" s="1"/>
      <c r="M231" s="1"/>
      <c r="N231" s="1"/>
    </row>
    <row r="232" spans="1:14" s="73" customFormat="1">
      <c r="A232" s="29"/>
      <c r="G232" s="1"/>
      <c r="H232" s="1"/>
      <c r="I232" s="1"/>
      <c r="J232" s="1"/>
      <c r="K232" s="1"/>
      <c r="L232" s="1"/>
      <c r="M232" s="1"/>
      <c r="N232" s="1"/>
    </row>
    <row r="233" spans="1:14" s="73" customFormat="1">
      <c r="A233" s="29"/>
      <c r="G233" s="1"/>
      <c r="H233" s="1"/>
      <c r="I233" s="1"/>
      <c r="J233" s="1"/>
      <c r="K233" s="1"/>
      <c r="L233" s="1"/>
      <c r="M233" s="1"/>
      <c r="N233" s="1"/>
    </row>
    <row r="234" spans="1:14" s="73" customFormat="1">
      <c r="A234" s="29"/>
      <c r="G234" s="1"/>
      <c r="H234" s="1"/>
      <c r="I234" s="1"/>
      <c r="J234" s="1"/>
      <c r="K234" s="1"/>
      <c r="L234" s="1"/>
      <c r="M234" s="1"/>
      <c r="N234" s="1"/>
    </row>
    <row r="235" spans="1:14" s="73" customFormat="1">
      <c r="A235" s="29"/>
      <c r="G235" s="1"/>
      <c r="H235" s="1"/>
      <c r="I235" s="1"/>
      <c r="J235" s="1"/>
      <c r="K235" s="1"/>
      <c r="L235" s="1"/>
      <c r="M235" s="1"/>
      <c r="N235" s="1"/>
    </row>
    <row r="236" spans="1:14" s="73" customFormat="1">
      <c r="A236" s="29"/>
      <c r="G236" s="1"/>
      <c r="H236" s="1"/>
      <c r="I236" s="1"/>
      <c r="J236" s="1"/>
      <c r="K236" s="1"/>
      <c r="L236" s="1"/>
      <c r="M236" s="1"/>
      <c r="N236" s="1"/>
    </row>
    <row r="237" spans="1:14" s="73" customFormat="1">
      <c r="A237" s="29"/>
      <c r="G237" s="1"/>
      <c r="H237" s="1"/>
      <c r="I237" s="1"/>
      <c r="J237" s="1"/>
      <c r="K237" s="1"/>
      <c r="L237" s="1"/>
      <c r="M237" s="1"/>
      <c r="N237" s="1"/>
    </row>
    <row r="238" spans="1:14" s="73" customFormat="1">
      <c r="A238" s="29"/>
      <c r="G238" s="1"/>
      <c r="H238" s="1"/>
      <c r="I238" s="1"/>
      <c r="J238" s="1"/>
      <c r="K238" s="1"/>
      <c r="L238" s="1"/>
      <c r="M238" s="1"/>
      <c r="N238" s="1"/>
    </row>
    <row r="239" spans="1:14" s="73" customFormat="1">
      <c r="A239" s="29"/>
      <c r="G239" s="1"/>
      <c r="H239" s="1"/>
      <c r="I239" s="1"/>
      <c r="J239" s="1"/>
      <c r="K239" s="1"/>
      <c r="L239" s="1"/>
      <c r="M239" s="1"/>
      <c r="N239" s="1"/>
    </row>
    <row r="240" spans="1:14" s="73" customFormat="1">
      <c r="A240" s="29"/>
      <c r="G240" s="1"/>
      <c r="H240" s="1"/>
      <c r="I240" s="1"/>
      <c r="J240" s="1"/>
      <c r="K240" s="1"/>
      <c r="L240" s="1"/>
      <c r="M240" s="1"/>
      <c r="N240" s="1"/>
    </row>
    <row r="241" spans="1:14" s="73" customFormat="1">
      <c r="A241" s="29"/>
      <c r="G241" s="1"/>
      <c r="H241" s="1"/>
      <c r="I241" s="1"/>
      <c r="J241" s="1"/>
      <c r="K241" s="1"/>
      <c r="L241" s="1"/>
      <c r="M241" s="1"/>
      <c r="N241" s="1"/>
    </row>
    <row r="242" spans="1:14" s="73" customFormat="1">
      <c r="A242" s="29"/>
      <c r="G242" s="1"/>
      <c r="H242" s="1"/>
      <c r="I242" s="1"/>
      <c r="J242" s="1"/>
      <c r="K242" s="1"/>
      <c r="L242" s="1"/>
      <c r="M242" s="1"/>
      <c r="N242" s="1"/>
    </row>
    <row r="243" spans="1:14" s="73" customFormat="1">
      <c r="A243" s="29"/>
      <c r="G243" s="1"/>
      <c r="H243" s="1"/>
      <c r="I243" s="1"/>
      <c r="J243" s="1"/>
      <c r="K243" s="1"/>
      <c r="L243" s="1"/>
      <c r="M243" s="1"/>
      <c r="N243" s="1"/>
    </row>
    <row r="244" spans="1:14" s="73" customFormat="1">
      <c r="A244" s="29"/>
      <c r="G244" s="1"/>
      <c r="H244" s="1"/>
      <c r="I244" s="1"/>
      <c r="J244" s="1"/>
      <c r="K244" s="1"/>
      <c r="L244" s="1"/>
      <c r="M244" s="1"/>
      <c r="N244" s="1"/>
    </row>
    <row r="245" spans="1:14" s="73" customFormat="1">
      <c r="A245" s="29"/>
      <c r="G245" s="1"/>
      <c r="H245" s="1"/>
      <c r="I245" s="1"/>
      <c r="J245" s="1"/>
      <c r="K245" s="1"/>
      <c r="L245" s="1"/>
      <c r="M245" s="1"/>
      <c r="N245" s="1"/>
    </row>
    <row r="246" spans="1:14" s="73" customFormat="1">
      <c r="A246" s="29"/>
      <c r="G246" s="1"/>
      <c r="H246" s="1"/>
      <c r="I246" s="1"/>
      <c r="J246" s="1"/>
      <c r="K246" s="1"/>
      <c r="L246" s="1"/>
      <c r="M246" s="1"/>
      <c r="N246" s="1"/>
    </row>
    <row r="247" spans="1:14" s="73" customFormat="1">
      <c r="A247" s="29"/>
      <c r="G247" s="1"/>
      <c r="H247" s="1"/>
      <c r="I247" s="1"/>
      <c r="J247" s="1"/>
      <c r="K247" s="1"/>
      <c r="L247" s="1"/>
      <c r="M247" s="1"/>
      <c r="N247" s="1"/>
    </row>
    <row r="248" spans="1:14" s="73" customFormat="1">
      <c r="A248" s="29"/>
      <c r="G248" s="1"/>
      <c r="H248" s="1"/>
      <c r="I248" s="1"/>
      <c r="J248" s="1"/>
      <c r="K248" s="1"/>
      <c r="L248" s="1"/>
      <c r="M248" s="1"/>
      <c r="N248" s="1"/>
    </row>
    <row r="249" spans="1:14" s="73" customFormat="1">
      <c r="A249" s="29"/>
      <c r="G249" s="1"/>
      <c r="H249" s="1"/>
      <c r="I249" s="1"/>
      <c r="J249" s="1"/>
      <c r="K249" s="1"/>
      <c r="L249" s="1"/>
      <c r="M249" s="1"/>
      <c r="N249" s="1"/>
    </row>
    <row r="250" spans="1:14" s="73" customFormat="1">
      <c r="A250" s="29"/>
      <c r="G250" s="1"/>
      <c r="H250" s="1"/>
      <c r="I250" s="1"/>
      <c r="J250" s="1"/>
      <c r="K250" s="1"/>
      <c r="L250" s="1"/>
      <c r="M250" s="1"/>
      <c r="N250" s="1"/>
    </row>
    <row r="251" spans="1:14" s="73" customFormat="1">
      <c r="A251" s="29"/>
      <c r="G251" s="1"/>
      <c r="H251" s="1"/>
      <c r="I251" s="1"/>
      <c r="J251" s="1"/>
      <c r="K251" s="1"/>
      <c r="L251" s="1"/>
      <c r="M251" s="1"/>
      <c r="N251" s="1"/>
    </row>
    <row r="252" spans="1:14" s="73" customFormat="1">
      <c r="A252" s="29"/>
      <c r="G252" s="1"/>
      <c r="H252" s="1"/>
      <c r="I252" s="1"/>
      <c r="J252" s="1"/>
      <c r="K252" s="1"/>
      <c r="L252" s="1"/>
      <c r="M252" s="1"/>
      <c r="N252" s="1"/>
    </row>
    <row r="253" spans="1:14" s="73" customFormat="1">
      <c r="A253" s="29"/>
      <c r="G253" s="1"/>
      <c r="H253" s="1"/>
      <c r="I253" s="1"/>
      <c r="J253" s="1"/>
      <c r="K253" s="1"/>
      <c r="L253" s="1"/>
      <c r="M253" s="1"/>
      <c r="N253" s="1"/>
    </row>
    <row r="254" spans="1:14" s="73" customFormat="1">
      <c r="A254" s="29"/>
      <c r="G254" s="1"/>
      <c r="H254" s="1"/>
      <c r="I254" s="1"/>
      <c r="J254" s="1"/>
      <c r="K254" s="1"/>
      <c r="L254" s="1"/>
      <c r="M254" s="1"/>
      <c r="N254" s="1"/>
    </row>
    <row r="255" spans="1:14" s="73" customFormat="1">
      <c r="A255" s="29"/>
      <c r="G255" s="1"/>
      <c r="H255" s="1"/>
      <c r="I255" s="1"/>
      <c r="J255" s="1"/>
      <c r="K255" s="1"/>
      <c r="L255" s="1"/>
      <c r="M255" s="1"/>
      <c r="N255" s="1"/>
    </row>
    <row r="256" spans="1:14" s="73" customFormat="1">
      <c r="A256" s="29"/>
      <c r="G256" s="1"/>
      <c r="H256" s="1"/>
      <c r="I256" s="1"/>
      <c r="J256" s="1"/>
      <c r="K256" s="1"/>
      <c r="L256" s="1"/>
      <c r="M256" s="1"/>
      <c r="N256" s="1"/>
    </row>
    <row r="257" spans="1:14" s="73" customFormat="1">
      <c r="A257" s="29"/>
      <c r="G257" s="1"/>
      <c r="H257" s="1"/>
      <c r="I257" s="1"/>
      <c r="J257" s="1"/>
      <c r="K257" s="1"/>
      <c r="L257" s="1"/>
      <c r="M257" s="1"/>
      <c r="N257" s="1"/>
    </row>
    <row r="258" spans="1:14" s="73" customFormat="1">
      <c r="A258" s="29"/>
      <c r="G258" s="1"/>
      <c r="H258" s="1"/>
      <c r="I258" s="1"/>
      <c r="J258" s="1"/>
      <c r="K258" s="1"/>
      <c r="L258" s="1"/>
      <c r="M258" s="1"/>
      <c r="N258" s="1"/>
    </row>
    <row r="259" spans="1:14" s="73" customFormat="1">
      <c r="A259" s="29"/>
      <c r="G259" s="1"/>
      <c r="H259" s="1"/>
      <c r="I259" s="1"/>
      <c r="J259" s="1"/>
      <c r="K259" s="1"/>
      <c r="L259" s="1"/>
      <c r="M259" s="1"/>
      <c r="N259" s="1"/>
    </row>
    <row r="260" spans="1:14" s="73" customFormat="1">
      <c r="A260" s="29"/>
      <c r="G260" s="1"/>
      <c r="H260" s="1"/>
      <c r="I260" s="1"/>
      <c r="J260" s="1"/>
      <c r="K260" s="1"/>
      <c r="L260" s="1"/>
      <c r="M260" s="1"/>
      <c r="N260" s="1"/>
    </row>
    <row r="261" spans="1:14" s="73" customFormat="1">
      <c r="A261" s="29"/>
      <c r="G261" s="1"/>
      <c r="H261" s="1"/>
      <c r="I261" s="1"/>
      <c r="J261" s="1"/>
      <c r="K261" s="1"/>
      <c r="L261" s="1"/>
      <c r="M261" s="1"/>
      <c r="N261" s="1"/>
    </row>
    <row r="262" spans="1:14" s="73" customFormat="1">
      <c r="A262" s="29"/>
      <c r="G262" s="1"/>
      <c r="H262" s="1"/>
      <c r="I262" s="1"/>
      <c r="J262" s="1"/>
      <c r="K262" s="1"/>
      <c r="L262" s="1"/>
      <c r="M262" s="1"/>
      <c r="N262" s="1"/>
    </row>
    <row r="263" spans="1:14" s="73" customFormat="1">
      <c r="A263" s="29"/>
      <c r="G263" s="1"/>
      <c r="H263" s="1"/>
      <c r="I263" s="1"/>
      <c r="J263" s="1"/>
      <c r="K263" s="1"/>
      <c r="L263" s="1"/>
      <c r="M263" s="1"/>
      <c r="N263" s="1"/>
    </row>
    <row r="264" spans="1:14" s="73" customFormat="1">
      <c r="A264" s="29"/>
      <c r="G264" s="1"/>
      <c r="H264" s="1"/>
      <c r="I264" s="1"/>
      <c r="J264" s="1"/>
      <c r="K264" s="1"/>
      <c r="L264" s="1"/>
      <c r="M264" s="1"/>
      <c r="N264" s="1"/>
    </row>
    <row r="265" spans="1:14" s="73" customFormat="1">
      <c r="A265" s="29"/>
      <c r="G265" s="1"/>
      <c r="H265" s="1"/>
      <c r="I265" s="1"/>
      <c r="J265" s="1"/>
      <c r="K265" s="1"/>
      <c r="L265" s="1"/>
      <c r="M265" s="1"/>
      <c r="N265" s="1"/>
    </row>
    <row r="266" spans="1:14" s="73" customFormat="1">
      <c r="A266" s="29"/>
      <c r="G266" s="1"/>
      <c r="H266" s="1"/>
      <c r="I266" s="1"/>
      <c r="J266" s="1"/>
      <c r="K266" s="1"/>
      <c r="L266" s="1"/>
      <c r="M266" s="1"/>
      <c r="N266" s="1"/>
    </row>
    <row r="267" spans="1:14" s="73" customFormat="1">
      <c r="A267" s="29"/>
      <c r="G267" s="1"/>
      <c r="H267" s="1"/>
      <c r="I267" s="1"/>
      <c r="J267" s="1"/>
      <c r="K267" s="1"/>
      <c r="L267" s="1"/>
      <c r="M267" s="1"/>
      <c r="N267" s="1"/>
    </row>
    <row r="268" spans="1:14" s="73" customFormat="1">
      <c r="A268" s="29"/>
      <c r="G268" s="1"/>
      <c r="H268" s="1"/>
      <c r="I268" s="1"/>
      <c r="J268" s="1"/>
      <c r="K268" s="1"/>
      <c r="L268" s="1"/>
      <c r="M268" s="1"/>
      <c r="N268" s="1"/>
    </row>
    <row r="269" spans="1:14" s="73" customFormat="1">
      <c r="A269" s="29"/>
      <c r="G269" s="1"/>
      <c r="H269" s="1"/>
      <c r="I269" s="1"/>
      <c r="J269" s="1"/>
      <c r="K269" s="1"/>
      <c r="L269" s="1"/>
      <c r="M269" s="1"/>
      <c r="N269" s="1"/>
    </row>
    <row r="270" spans="1:14" s="73" customFormat="1">
      <c r="A270" s="29"/>
      <c r="G270" s="1"/>
      <c r="H270" s="1"/>
      <c r="I270" s="1"/>
      <c r="J270" s="1"/>
      <c r="K270" s="1"/>
      <c r="L270" s="1"/>
      <c r="M270" s="1"/>
      <c r="N270" s="1"/>
    </row>
    <row r="271" spans="1:14" s="73" customFormat="1">
      <c r="A271" s="29"/>
      <c r="G271" s="1"/>
      <c r="H271" s="1"/>
      <c r="I271" s="1"/>
      <c r="J271" s="1"/>
      <c r="K271" s="1"/>
      <c r="L271" s="1"/>
      <c r="M271" s="1"/>
      <c r="N271" s="1"/>
    </row>
    <row r="272" spans="1:14" s="73" customFormat="1">
      <c r="A272" s="29"/>
      <c r="G272" s="1"/>
      <c r="H272" s="1"/>
      <c r="I272" s="1"/>
      <c r="J272" s="1"/>
      <c r="K272" s="1"/>
      <c r="L272" s="1"/>
      <c r="M272" s="1"/>
      <c r="N272" s="1"/>
    </row>
    <row r="273" spans="1:14" s="73" customFormat="1">
      <c r="A273" s="29"/>
      <c r="G273" s="1"/>
      <c r="H273" s="1"/>
      <c r="I273" s="1"/>
      <c r="J273" s="1"/>
      <c r="K273" s="1"/>
      <c r="L273" s="1"/>
      <c r="M273" s="1"/>
      <c r="N273" s="1"/>
    </row>
    <row r="274" spans="1:14" s="73" customFormat="1">
      <c r="A274" s="29"/>
      <c r="G274" s="1"/>
      <c r="H274" s="1"/>
      <c r="I274" s="1"/>
      <c r="J274" s="1"/>
      <c r="K274" s="1"/>
      <c r="L274" s="1"/>
      <c r="M274" s="1"/>
      <c r="N274" s="1"/>
    </row>
    <row r="275" spans="1:14" s="73" customFormat="1">
      <c r="A275" s="29"/>
      <c r="G275" s="1"/>
      <c r="H275" s="1"/>
      <c r="I275" s="1"/>
      <c r="J275" s="1"/>
      <c r="K275" s="1"/>
      <c r="L275" s="1"/>
      <c r="M275" s="1"/>
      <c r="N275" s="1"/>
    </row>
    <row r="276" spans="1:14" s="73" customFormat="1">
      <c r="A276" s="29"/>
      <c r="G276" s="1"/>
      <c r="H276" s="1"/>
      <c r="I276" s="1"/>
      <c r="J276" s="1"/>
      <c r="K276" s="1"/>
      <c r="L276" s="1"/>
      <c r="M276" s="1"/>
      <c r="N276" s="1"/>
    </row>
  </sheetData>
  <mergeCells count="12">
    <mergeCell ref="A71:B71"/>
    <mergeCell ref="C71:D71"/>
    <mergeCell ref="F71:G71"/>
    <mergeCell ref="C72:D72"/>
    <mergeCell ref="A2:G2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82" orientation="landscape" r:id="rId1"/>
  <rowBreaks count="1" manualBreakCount="1">
    <brk id="2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2:I277"/>
  <sheetViews>
    <sheetView view="pageBreakPreview" topLeftCell="A42" zoomScale="60" zoomScaleNormal="100" workbookViewId="0">
      <selection activeCell="E13" sqref="E13:E26"/>
    </sheetView>
  </sheetViews>
  <sheetFormatPr defaultRowHeight="18.75"/>
  <cols>
    <col min="1" max="1" width="71.5703125" style="1" customWidth="1"/>
    <col min="2" max="2" width="12" style="73" customWidth="1"/>
    <col min="3" max="3" width="16.140625" style="73" customWidth="1"/>
    <col min="4" max="4" width="16.7109375" style="73" customWidth="1"/>
    <col min="5" max="5" width="18.28515625" style="73" customWidth="1"/>
    <col min="6" max="6" width="17.7109375" style="73" customWidth="1"/>
    <col min="7" max="7" width="20" style="1" customWidth="1"/>
    <col min="8" max="16384" width="9.140625" style="1"/>
  </cols>
  <sheetData>
    <row r="2" spans="1:9" ht="27.75" customHeight="1">
      <c r="A2" s="291" t="s">
        <v>114</v>
      </c>
      <c r="B2" s="291"/>
      <c r="C2" s="291"/>
      <c r="D2" s="291"/>
      <c r="E2" s="291"/>
      <c r="F2" s="291"/>
      <c r="G2" s="291"/>
    </row>
    <row r="3" spans="1:9" ht="28.5" customHeight="1">
      <c r="A3" s="24"/>
      <c r="B3" s="25"/>
      <c r="C3" s="24"/>
      <c r="D3" s="24"/>
      <c r="E3" s="24"/>
      <c r="F3" s="25"/>
      <c r="G3" s="24"/>
    </row>
    <row r="4" spans="1:9" ht="41.25" customHeight="1">
      <c r="A4" s="292" t="s">
        <v>22</v>
      </c>
      <c r="B4" s="294" t="s">
        <v>4</v>
      </c>
      <c r="C4" s="294" t="s">
        <v>344</v>
      </c>
      <c r="D4" s="296" t="s">
        <v>345</v>
      </c>
      <c r="E4" s="296" t="s">
        <v>346</v>
      </c>
      <c r="F4" s="298" t="s">
        <v>174</v>
      </c>
      <c r="G4" s="300" t="s">
        <v>175</v>
      </c>
    </row>
    <row r="5" spans="1:9" ht="54" customHeight="1">
      <c r="A5" s="293"/>
      <c r="B5" s="295"/>
      <c r="C5" s="295"/>
      <c r="D5" s="297"/>
      <c r="E5" s="297"/>
      <c r="F5" s="299"/>
      <c r="G5" s="301"/>
    </row>
    <row r="6" spans="1:9" ht="23.25" customHeight="1">
      <c r="A6" s="2">
        <v>1</v>
      </c>
      <c r="B6" s="31">
        <v>2</v>
      </c>
      <c r="C6" s="31">
        <v>3</v>
      </c>
      <c r="D6" s="31">
        <v>4</v>
      </c>
      <c r="E6" s="31">
        <v>5</v>
      </c>
      <c r="F6" s="31">
        <v>6</v>
      </c>
      <c r="G6" s="31">
        <v>7</v>
      </c>
    </row>
    <row r="7" spans="1:9" ht="42.75" customHeight="1">
      <c r="A7" s="76" t="s">
        <v>12</v>
      </c>
      <c r="B7" s="31"/>
      <c r="C7" s="35">
        <f>SUM(C8,C50)</f>
        <v>12708.4</v>
      </c>
      <c r="D7" s="35">
        <f>SUM(D8,D50)</f>
        <v>5258.2</v>
      </c>
      <c r="E7" s="35">
        <f>SUM(E8,E50)</f>
        <v>12885.999999999996</v>
      </c>
      <c r="F7" s="35">
        <f>E7-D7</f>
        <v>7627.7999999999965</v>
      </c>
      <c r="G7" s="35">
        <f>E7/D7*100</f>
        <v>245.06485108972646</v>
      </c>
      <c r="I7" s="4" t="s">
        <v>319</v>
      </c>
    </row>
    <row r="8" spans="1:9" s="4" customFormat="1" ht="34.5" customHeight="1">
      <c r="A8" s="75" t="s">
        <v>322</v>
      </c>
      <c r="B8" s="77">
        <v>4020</v>
      </c>
      <c r="C8" s="34">
        <v>8936.9</v>
      </c>
      <c r="D8" s="34">
        <v>3000</v>
      </c>
      <c r="E8" s="34">
        <f>SUM(E9:E26)</f>
        <v>10683.199999999997</v>
      </c>
      <c r="F8" s="34">
        <f>E8-D8</f>
        <v>7683.1999999999971</v>
      </c>
      <c r="G8" s="34">
        <f t="shared" ref="G8:G12" si="0">E8/D8*100</f>
        <v>356.10666666666657</v>
      </c>
    </row>
    <row r="9" spans="1:9" s="4" customFormat="1" ht="33" customHeight="1">
      <c r="A9" s="74" t="s">
        <v>301</v>
      </c>
      <c r="B9" s="78"/>
      <c r="C9" s="35"/>
      <c r="D9" s="35">
        <v>378</v>
      </c>
      <c r="E9" s="35">
        <v>378</v>
      </c>
      <c r="F9" s="35">
        <f t="shared" ref="F9:F12" si="1">E9-D9</f>
        <v>0</v>
      </c>
      <c r="G9" s="35">
        <f t="shared" si="0"/>
        <v>100</v>
      </c>
    </row>
    <row r="10" spans="1:9" s="4" customFormat="1" ht="31.5" customHeight="1">
      <c r="A10" s="74" t="s">
        <v>347</v>
      </c>
      <c r="B10" s="77"/>
      <c r="C10" s="35"/>
      <c r="D10" s="35">
        <v>2385</v>
      </c>
      <c r="E10" s="35">
        <v>5806.3</v>
      </c>
      <c r="F10" s="35"/>
      <c r="G10" s="35">
        <f t="shared" si="0"/>
        <v>243.45073375262055</v>
      </c>
    </row>
    <row r="11" spans="1:9" s="4" customFormat="1" ht="33.75" customHeight="1">
      <c r="A11" s="74" t="s">
        <v>349</v>
      </c>
      <c r="B11" s="77"/>
      <c r="C11" s="35"/>
      <c r="D11" s="35"/>
      <c r="E11" s="35">
        <v>700</v>
      </c>
      <c r="F11" s="35"/>
      <c r="G11" s="35"/>
    </row>
    <row r="12" spans="1:9" s="4" customFormat="1" ht="30" customHeight="1">
      <c r="A12" s="74" t="s">
        <v>348</v>
      </c>
      <c r="B12" s="77"/>
      <c r="C12" s="34"/>
      <c r="D12" s="35">
        <v>237</v>
      </c>
      <c r="E12" s="34">
        <v>555</v>
      </c>
      <c r="F12" s="35">
        <f t="shared" si="1"/>
        <v>318</v>
      </c>
      <c r="G12" s="35">
        <f t="shared" si="0"/>
        <v>234.17721518987344</v>
      </c>
    </row>
    <row r="13" spans="1:9" s="4" customFormat="1" ht="30" customHeight="1">
      <c r="A13" s="74" t="s">
        <v>350</v>
      </c>
      <c r="B13" s="77"/>
      <c r="C13" s="34"/>
      <c r="D13" s="35"/>
      <c r="E13" s="34">
        <v>105</v>
      </c>
      <c r="F13" s="35"/>
      <c r="G13" s="35"/>
    </row>
    <row r="14" spans="1:9" s="4" customFormat="1" ht="30" customHeight="1">
      <c r="A14" s="74" t="s">
        <v>351</v>
      </c>
      <c r="B14" s="77"/>
      <c r="C14" s="34"/>
      <c r="D14" s="35"/>
      <c r="E14" s="34">
        <v>158</v>
      </c>
      <c r="F14" s="35"/>
      <c r="G14" s="35"/>
    </row>
    <row r="15" spans="1:9" s="4" customFormat="1" ht="30" customHeight="1">
      <c r="A15" s="74" t="s">
        <v>352</v>
      </c>
      <c r="B15" s="77"/>
      <c r="C15" s="34"/>
      <c r="D15" s="35"/>
      <c r="E15" s="34">
        <v>211.9</v>
      </c>
      <c r="F15" s="35"/>
      <c r="G15" s="35"/>
    </row>
    <row r="16" spans="1:9" s="4" customFormat="1" ht="30" customHeight="1">
      <c r="A16" s="74" t="s">
        <v>353</v>
      </c>
      <c r="B16" s="77"/>
      <c r="C16" s="34"/>
      <c r="D16" s="35"/>
      <c r="E16" s="34">
        <v>27.9</v>
      </c>
      <c r="F16" s="35"/>
      <c r="G16" s="35"/>
    </row>
    <row r="17" spans="1:7" s="4" customFormat="1" ht="30" customHeight="1">
      <c r="A17" s="74" t="s">
        <v>354</v>
      </c>
      <c r="B17" s="77"/>
      <c r="C17" s="34"/>
      <c r="D17" s="35"/>
      <c r="E17" s="34">
        <v>83</v>
      </c>
      <c r="F17" s="35"/>
      <c r="G17" s="35"/>
    </row>
    <row r="18" spans="1:7" s="4" customFormat="1" ht="30" customHeight="1">
      <c r="A18" s="74" t="s">
        <v>355</v>
      </c>
      <c r="B18" s="77"/>
      <c r="C18" s="34"/>
      <c r="D18" s="35"/>
      <c r="E18" s="34">
        <v>1590</v>
      </c>
      <c r="F18" s="35"/>
      <c r="G18" s="35"/>
    </row>
    <row r="19" spans="1:7" s="4" customFormat="1" ht="30" customHeight="1">
      <c r="A19" s="74" t="s">
        <v>356</v>
      </c>
      <c r="B19" s="77"/>
      <c r="C19" s="34"/>
      <c r="D19" s="35"/>
      <c r="E19" s="34">
        <v>508.2</v>
      </c>
      <c r="F19" s="35"/>
      <c r="G19" s="35"/>
    </row>
    <row r="20" spans="1:7" s="4" customFormat="1" ht="30" customHeight="1">
      <c r="A20" s="74" t="s">
        <v>357</v>
      </c>
      <c r="B20" s="77"/>
      <c r="C20" s="34"/>
      <c r="D20" s="35"/>
      <c r="E20" s="34">
        <v>22.4</v>
      </c>
      <c r="F20" s="35"/>
      <c r="G20" s="35"/>
    </row>
    <row r="21" spans="1:7" s="4" customFormat="1" ht="30" customHeight="1">
      <c r="A21" s="74" t="s">
        <v>358</v>
      </c>
      <c r="B21" s="77"/>
      <c r="C21" s="34"/>
      <c r="D21" s="35"/>
      <c r="E21" s="34">
        <v>24</v>
      </c>
      <c r="F21" s="35"/>
      <c r="G21" s="35"/>
    </row>
    <row r="22" spans="1:7" s="4" customFormat="1" ht="30" customHeight="1">
      <c r="A22" s="74" t="s">
        <v>359</v>
      </c>
      <c r="B22" s="77"/>
      <c r="C22" s="34"/>
      <c r="D22" s="35"/>
      <c r="E22" s="34">
        <v>438.6</v>
      </c>
      <c r="F22" s="35"/>
      <c r="G22" s="35"/>
    </row>
    <row r="23" spans="1:7" s="4" customFormat="1" ht="30" customHeight="1">
      <c r="A23" s="74" t="s">
        <v>360</v>
      </c>
      <c r="B23" s="77"/>
      <c r="C23" s="34"/>
      <c r="D23" s="35"/>
      <c r="E23" s="34">
        <v>16.8</v>
      </c>
      <c r="F23" s="35"/>
      <c r="G23" s="35"/>
    </row>
    <row r="24" spans="1:7" s="4" customFormat="1" ht="30" customHeight="1">
      <c r="A24" s="74" t="s">
        <v>361</v>
      </c>
      <c r="B24" s="77"/>
      <c r="C24" s="34"/>
      <c r="D24" s="35"/>
      <c r="E24" s="34">
        <v>39.4</v>
      </c>
      <c r="F24" s="35"/>
      <c r="G24" s="35"/>
    </row>
    <row r="25" spans="1:7" s="4" customFormat="1" ht="30" customHeight="1">
      <c r="A25" s="74" t="s">
        <v>362</v>
      </c>
      <c r="B25" s="77"/>
      <c r="C25" s="34"/>
      <c r="D25" s="35"/>
      <c r="E25" s="34">
        <v>8.9</v>
      </c>
      <c r="F25" s="35"/>
      <c r="G25" s="35"/>
    </row>
    <row r="26" spans="1:7" s="4" customFormat="1" ht="30" customHeight="1">
      <c r="A26" s="74" t="s">
        <v>363</v>
      </c>
      <c r="B26" s="77"/>
      <c r="C26" s="34"/>
      <c r="D26" s="35"/>
      <c r="E26" s="34">
        <v>9.8000000000000007</v>
      </c>
      <c r="F26" s="35"/>
      <c r="G26" s="35"/>
    </row>
    <row r="27" spans="1:7" s="4" customFormat="1" ht="30" customHeight="1">
      <c r="A27" s="74" t="s">
        <v>375</v>
      </c>
      <c r="B27" s="77"/>
      <c r="C27" s="35">
        <v>8.3000000000000007</v>
      </c>
      <c r="D27" s="35"/>
      <c r="E27" s="34"/>
      <c r="F27" s="35"/>
      <c r="G27" s="35"/>
    </row>
    <row r="28" spans="1:7" s="4" customFormat="1" ht="30" customHeight="1">
      <c r="A28" s="74" t="s">
        <v>376</v>
      </c>
      <c r="B28" s="77"/>
      <c r="C28" s="35">
        <v>64.2</v>
      </c>
      <c r="D28" s="35"/>
      <c r="E28" s="34"/>
      <c r="F28" s="35"/>
      <c r="G28" s="35"/>
    </row>
    <row r="29" spans="1:7" s="4" customFormat="1" ht="30" customHeight="1">
      <c r="A29" s="74" t="s">
        <v>377</v>
      </c>
      <c r="B29" s="77"/>
      <c r="C29" s="35">
        <v>26.3</v>
      </c>
      <c r="D29" s="35"/>
      <c r="E29" s="34"/>
      <c r="F29" s="35"/>
      <c r="G29" s="35"/>
    </row>
    <row r="30" spans="1:7" s="4" customFormat="1" ht="30" customHeight="1">
      <c r="A30" s="74" t="s">
        <v>378</v>
      </c>
      <c r="B30" s="77"/>
      <c r="C30" s="35">
        <v>18.5</v>
      </c>
      <c r="D30" s="35"/>
      <c r="E30" s="34"/>
      <c r="F30" s="35"/>
      <c r="G30" s="35"/>
    </row>
    <row r="31" spans="1:7" s="4" customFormat="1" ht="30" customHeight="1">
      <c r="A31" s="74" t="s">
        <v>379</v>
      </c>
      <c r="B31" s="77"/>
      <c r="C31" s="35">
        <v>22</v>
      </c>
      <c r="D31" s="35"/>
      <c r="E31" s="34"/>
      <c r="F31" s="35"/>
      <c r="G31" s="35"/>
    </row>
    <row r="32" spans="1:7" s="4" customFormat="1" ht="30" customHeight="1">
      <c r="A32" s="74" t="s">
        <v>380</v>
      </c>
      <c r="B32" s="77"/>
      <c r="C32" s="35">
        <v>28.8</v>
      </c>
      <c r="D32" s="35"/>
      <c r="E32" s="34"/>
      <c r="F32" s="35"/>
      <c r="G32" s="35"/>
    </row>
    <row r="33" spans="1:7" s="4" customFormat="1" ht="30" customHeight="1">
      <c r="A33" s="74" t="s">
        <v>381</v>
      </c>
      <c r="B33" s="77"/>
      <c r="C33" s="35">
        <v>94</v>
      </c>
      <c r="D33" s="35"/>
      <c r="E33" s="34"/>
      <c r="F33" s="35"/>
      <c r="G33" s="35"/>
    </row>
    <row r="34" spans="1:7" s="4" customFormat="1" ht="30" customHeight="1">
      <c r="A34" s="74" t="s">
        <v>382</v>
      </c>
      <c r="B34" s="77"/>
      <c r="C34" s="35">
        <v>12.5</v>
      </c>
      <c r="D34" s="35"/>
      <c r="E34" s="34"/>
      <c r="F34" s="35"/>
      <c r="G34" s="35"/>
    </row>
    <row r="35" spans="1:7" s="4" customFormat="1" ht="30" customHeight="1">
      <c r="A35" s="74" t="s">
        <v>383</v>
      </c>
      <c r="B35" s="77"/>
      <c r="C35" s="35">
        <v>251.9</v>
      </c>
      <c r="D35" s="35"/>
      <c r="E35" s="34"/>
      <c r="F35" s="35"/>
      <c r="G35" s="35"/>
    </row>
    <row r="36" spans="1:7" s="4" customFormat="1" ht="30" customHeight="1">
      <c r="A36" s="74" t="s">
        <v>384</v>
      </c>
      <c r="B36" s="77"/>
      <c r="C36" s="35">
        <v>81</v>
      </c>
      <c r="D36" s="35"/>
      <c r="E36" s="34"/>
      <c r="F36" s="35"/>
      <c r="G36" s="35"/>
    </row>
    <row r="37" spans="1:7" s="4" customFormat="1" ht="30" customHeight="1">
      <c r="A37" s="74" t="s">
        <v>385</v>
      </c>
      <c r="B37" s="77"/>
      <c r="C37" s="35">
        <v>180</v>
      </c>
      <c r="D37" s="35"/>
      <c r="E37" s="34"/>
      <c r="F37" s="35"/>
      <c r="G37" s="35"/>
    </row>
    <row r="38" spans="1:7" s="4" customFormat="1" ht="30" customHeight="1">
      <c r="A38" s="74" t="s">
        <v>386</v>
      </c>
      <c r="B38" s="77"/>
      <c r="C38" s="35">
        <v>167.4</v>
      </c>
      <c r="D38" s="35"/>
      <c r="E38" s="34"/>
      <c r="F38" s="35"/>
      <c r="G38" s="35"/>
    </row>
    <row r="39" spans="1:7" s="4" customFormat="1" ht="30" customHeight="1">
      <c r="A39" s="74" t="s">
        <v>387</v>
      </c>
      <c r="B39" s="77"/>
      <c r="C39" s="35">
        <v>90.9</v>
      </c>
      <c r="D39" s="35"/>
      <c r="E39" s="34"/>
      <c r="F39" s="35"/>
      <c r="G39" s="35"/>
    </row>
    <row r="40" spans="1:7" s="4" customFormat="1" ht="30" customHeight="1">
      <c r="A40" s="74" t="s">
        <v>388</v>
      </c>
      <c r="B40" s="77"/>
      <c r="C40" s="35">
        <v>2385</v>
      </c>
      <c r="D40" s="35"/>
      <c r="E40" s="34"/>
      <c r="F40" s="35"/>
      <c r="G40" s="35"/>
    </row>
    <row r="41" spans="1:7" s="4" customFormat="1" ht="30" customHeight="1">
      <c r="A41" s="74" t="s">
        <v>389</v>
      </c>
      <c r="B41" s="77"/>
      <c r="C41" s="35">
        <v>298</v>
      </c>
      <c r="D41" s="35"/>
      <c r="E41" s="34"/>
      <c r="F41" s="35"/>
      <c r="G41" s="35"/>
    </row>
    <row r="42" spans="1:7" s="4" customFormat="1" ht="30" customHeight="1">
      <c r="A42" s="74" t="s">
        <v>390</v>
      </c>
      <c r="B42" s="77"/>
      <c r="C42" s="35">
        <v>918.4</v>
      </c>
      <c r="D42" s="35"/>
      <c r="E42" s="34"/>
      <c r="F42" s="35"/>
      <c r="G42" s="35"/>
    </row>
    <row r="43" spans="1:7" s="4" customFormat="1" ht="30" customHeight="1">
      <c r="A43" s="74" t="s">
        <v>391</v>
      </c>
      <c r="B43" s="77"/>
      <c r="C43" s="35">
        <v>83.6</v>
      </c>
      <c r="D43" s="35"/>
      <c r="E43" s="34"/>
      <c r="F43" s="35"/>
      <c r="G43" s="35"/>
    </row>
    <row r="44" spans="1:7" s="4" customFormat="1" ht="30" customHeight="1">
      <c r="A44" s="74" t="s">
        <v>392</v>
      </c>
      <c r="B44" s="77"/>
      <c r="C44" s="35">
        <v>267</v>
      </c>
      <c r="D44" s="35"/>
      <c r="E44" s="34"/>
      <c r="F44" s="35"/>
      <c r="G44" s="35"/>
    </row>
    <row r="45" spans="1:7" s="4" customFormat="1" ht="30" customHeight="1">
      <c r="A45" s="74" t="s">
        <v>393</v>
      </c>
      <c r="B45" s="77"/>
      <c r="C45" s="35">
        <v>167.1</v>
      </c>
      <c r="D45" s="35"/>
      <c r="E45" s="34"/>
      <c r="F45" s="35"/>
      <c r="G45" s="35"/>
    </row>
    <row r="46" spans="1:7" s="4" customFormat="1" ht="30" customHeight="1">
      <c r="A46" s="74" t="s">
        <v>394</v>
      </c>
      <c r="B46" s="77"/>
      <c r="C46" s="35">
        <v>630</v>
      </c>
      <c r="D46" s="35"/>
      <c r="E46" s="34"/>
      <c r="F46" s="35"/>
      <c r="G46" s="35"/>
    </row>
    <row r="47" spans="1:7" s="4" customFormat="1" ht="30" customHeight="1">
      <c r="A47" s="74" t="s">
        <v>395</v>
      </c>
      <c r="B47" s="77"/>
      <c r="C47" s="35">
        <v>197.5</v>
      </c>
      <c r="D47" s="35"/>
      <c r="E47" s="34"/>
      <c r="F47" s="35"/>
      <c r="G47" s="35"/>
    </row>
    <row r="48" spans="1:7" s="4" customFormat="1" ht="30" customHeight="1">
      <c r="A48" s="74" t="s">
        <v>396</v>
      </c>
      <c r="B48" s="77"/>
      <c r="C48" s="35">
        <v>94.5</v>
      </c>
      <c r="D48" s="35"/>
      <c r="E48" s="34"/>
      <c r="F48" s="35"/>
      <c r="G48" s="35"/>
    </row>
    <row r="49" spans="1:7" s="4" customFormat="1" ht="30" customHeight="1">
      <c r="A49" s="74" t="s">
        <v>397</v>
      </c>
      <c r="B49" s="77"/>
      <c r="C49" s="35">
        <v>2850</v>
      </c>
      <c r="D49" s="35"/>
      <c r="E49" s="34"/>
      <c r="F49" s="35"/>
      <c r="G49" s="35"/>
    </row>
    <row r="50" spans="1:7" s="4" customFormat="1" ht="30" customHeight="1">
      <c r="A50" s="75" t="s">
        <v>321</v>
      </c>
      <c r="B50" s="77">
        <v>4060</v>
      </c>
      <c r="C50" s="34">
        <f>SUM(C52+C51)</f>
        <v>3771.5</v>
      </c>
      <c r="D50" s="34">
        <f t="shared" ref="D50:E50" si="2">SUM(D52)</f>
        <v>2258.1999999999998</v>
      </c>
      <c r="E50" s="34">
        <f t="shared" si="2"/>
        <v>2202.8000000000002</v>
      </c>
      <c r="F50" s="34">
        <f>E50-D50</f>
        <v>-55.399999999999636</v>
      </c>
      <c r="G50" s="35"/>
    </row>
    <row r="51" spans="1:7" s="4" customFormat="1" ht="64.5" customHeight="1">
      <c r="A51" s="345" t="s">
        <v>374</v>
      </c>
      <c r="B51" s="77"/>
      <c r="C51" s="34">
        <v>3771.5</v>
      </c>
      <c r="D51" s="34"/>
      <c r="E51" s="34"/>
      <c r="F51" s="34"/>
      <c r="G51" s="35"/>
    </row>
    <row r="52" spans="1:7" s="4" customFormat="1" ht="30" customHeight="1">
      <c r="A52" s="64" t="s">
        <v>323</v>
      </c>
      <c r="B52" s="65"/>
      <c r="C52" s="65"/>
      <c r="D52" s="64">
        <v>2258.1999999999998</v>
      </c>
      <c r="E52" s="64">
        <v>2202.8000000000002</v>
      </c>
      <c r="F52" s="35">
        <f>E52-D52</f>
        <v>-55.399999999999636</v>
      </c>
      <c r="G52" s="35"/>
    </row>
    <row r="53" spans="1:7">
      <c r="A53" s="28"/>
      <c r="C53" s="3"/>
      <c r="D53" s="27"/>
      <c r="E53" s="27"/>
      <c r="F53" s="27"/>
      <c r="G53" s="27"/>
    </row>
    <row r="54" spans="1:7" ht="26.25" customHeight="1">
      <c r="A54" s="217" t="s">
        <v>250</v>
      </c>
      <c r="B54" s="79"/>
      <c r="C54" s="289"/>
      <c r="D54" s="289"/>
      <c r="E54" s="63"/>
      <c r="F54" s="302" t="s">
        <v>369</v>
      </c>
      <c r="G54" s="302"/>
    </row>
    <row r="55" spans="1:7">
      <c r="A55" s="73" t="s">
        <v>67</v>
      </c>
      <c r="B55" s="1"/>
      <c r="C55" s="290" t="s">
        <v>74</v>
      </c>
      <c r="D55" s="290"/>
      <c r="E55" s="72"/>
      <c r="F55" s="303" t="s">
        <v>176</v>
      </c>
      <c r="G55" s="303"/>
    </row>
    <row r="56" spans="1:7">
      <c r="A56" s="28"/>
      <c r="C56" s="3"/>
      <c r="D56" s="27"/>
      <c r="E56" s="27"/>
      <c r="F56" s="27"/>
      <c r="G56" s="27"/>
    </row>
    <row r="57" spans="1:7">
      <c r="A57" s="28"/>
      <c r="C57" s="3"/>
      <c r="D57" s="27"/>
      <c r="E57" s="27"/>
      <c r="F57" s="27"/>
      <c r="G57" s="27"/>
    </row>
    <row r="58" spans="1:7">
      <c r="A58" s="28"/>
      <c r="C58" s="3"/>
      <c r="D58" s="27"/>
      <c r="E58" s="27"/>
      <c r="F58" s="27"/>
      <c r="G58" s="27"/>
    </row>
    <row r="59" spans="1:7">
      <c r="A59" s="28"/>
      <c r="C59" s="3"/>
      <c r="D59" s="27"/>
      <c r="E59" s="27"/>
      <c r="F59" s="27"/>
      <c r="G59" s="27"/>
    </row>
    <row r="60" spans="1:7">
      <c r="A60" s="28"/>
      <c r="C60" s="3"/>
      <c r="D60" s="27"/>
      <c r="E60" s="27"/>
      <c r="F60" s="27"/>
      <c r="G60" s="27"/>
    </row>
    <row r="61" spans="1:7">
      <c r="A61" s="28"/>
      <c r="C61" s="3"/>
      <c r="D61" s="27"/>
      <c r="E61" s="27"/>
      <c r="F61" s="27"/>
      <c r="G61" s="27"/>
    </row>
    <row r="62" spans="1:7">
      <c r="A62" s="28"/>
      <c r="C62" s="3"/>
      <c r="D62" s="27"/>
      <c r="E62" s="27"/>
      <c r="F62" s="27"/>
      <c r="G62" s="27"/>
    </row>
    <row r="63" spans="1:7">
      <c r="A63" s="28"/>
      <c r="C63" s="3"/>
      <c r="D63" s="27"/>
      <c r="E63" s="27"/>
      <c r="F63" s="27"/>
      <c r="G63" s="27"/>
    </row>
    <row r="64" spans="1:7">
      <c r="A64" s="28"/>
      <c r="C64" s="3"/>
      <c r="D64" s="27"/>
      <c r="E64" s="27"/>
      <c r="F64" s="27"/>
      <c r="G64" s="27"/>
    </row>
    <row r="65" spans="1:7">
      <c r="A65" s="28"/>
      <c r="C65" s="3"/>
      <c r="D65" s="27"/>
      <c r="E65" s="27"/>
      <c r="F65" s="27"/>
      <c r="G65" s="27"/>
    </row>
    <row r="66" spans="1:7">
      <c r="A66" s="28"/>
      <c r="C66" s="3"/>
      <c r="D66" s="27"/>
      <c r="E66" s="27"/>
      <c r="F66" s="27"/>
      <c r="G66" s="27"/>
    </row>
    <row r="67" spans="1:7">
      <c r="A67" s="28"/>
      <c r="C67" s="3"/>
      <c r="D67" s="27"/>
      <c r="E67" s="27"/>
      <c r="F67" s="27"/>
      <c r="G67" s="27"/>
    </row>
    <row r="68" spans="1:7">
      <c r="A68" s="28"/>
      <c r="C68" s="3"/>
      <c r="D68" s="27"/>
      <c r="E68" s="27"/>
      <c r="F68" s="27"/>
      <c r="G68" s="27"/>
    </row>
    <row r="69" spans="1:7">
      <c r="A69" s="28"/>
      <c r="C69" s="3"/>
      <c r="D69" s="27"/>
      <c r="E69" s="27"/>
      <c r="F69" s="27"/>
      <c r="G69" s="27"/>
    </row>
    <row r="70" spans="1:7">
      <c r="A70" s="28"/>
      <c r="C70" s="3"/>
      <c r="D70" s="27"/>
      <c r="E70" s="27"/>
      <c r="F70" s="27"/>
      <c r="G70" s="27"/>
    </row>
    <row r="71" spans="1:7">
      <c r="A71" s="28"/>
      <c r="C71" s="3"/>
      <c r="D71" s="27"/>
      <c r="E71" s="27"/>
      <c r="F71" s="27"/>
      <c r="G71" s="27"/>
    </row>
    <row r="72" spans="1:7">
      <c r="A72" s="28"/>
      <c r="C72" s="3"/>
      <c r="D72" s="27"/>
      <c r="E72" s="27"/>
      <c r="F72" s="27"/>
      <c r="G72" s="27"/>
    </row>
    <row r="73" spans="1:7">
      <c r="A73" s="28"/>
      <c r="C73" s="3"/>
      <c r="D73" s="27"/>
      <c r="E73" s="27"/>
      <c r="F73" s="27"/>
      <c r="G73" s="27"/>
    </row>
    <row r="74" spans="1:7">
      <c r="A74" s="28"/>
      <c r="C74" s="3"/>
      <c r="D74" s="27"/>
      <c r="E74" s="27"/>
      <c r="F74" s="27"/>
      <c r="G74" s="27"/>
    </row>
    <row r="75" spans="1:7">
      <c r="A75" s="28"/>
      <c r="C75" s="3"/>
      <c r="D75" s="27"/>
      <c r="E75" s="27"/>
      <c r="F75" s="27"/>
      <c r="G75" s="27"/>
    </row>
    <row r="76" spans="1:7">
      <c r="A76" s="28"/>
      <c r="C76" s="3"/>
      <c r="D76" s="27"/>
      <c r="E76" s="27"/>
      <c r="F76" s="27"/>
      <c r="G76" s="27"/>
    </row>
    <row r="77" spans="1:7">
      <c r="A77" s="28"/>
      <c r="C77" s="3"/>
      <c r="D77" s="27"/>
      <c r="E77" s="27"/>
      <c r="F77" s="27"/>
      <c r="G77" s="27"/>
    </row>
    <row r="78" spans="1:7">
      <c r="A78" s="28"/>
      <c r="C78" s="3"/>
      <c r="D78" s="27"/>
      <c r="E78" s="27"/>
      <c r="F78" s="27"/>
      <c r="G78" s="27"/>
    </row>
    <row r="79" spans="1:7">
      <c r="A79" s="28"/>
      <c r="C79" s="3"/>
      <c r="D79" s="27"/>
      <c r="E79" s="27"/>
      <c r="F79" s="27"/>
      <c r="G79" s="27"/>
    </row>
    <row r="80" spans="1:7">
      <c r="A80" s="28"/>
      <c r="C80" s="3"/>
      <c r="D80" s="27"/>
      <c r="E80" s="27"/>
      <c r="F80" s="27"/>
      <c r="G80" s="27"/>
    </row>
    <row r="81" spans="1:7">
      <c r="A81" s="28"/>
      <c r="C81" s="3"/>
      <c r="D81" s="27"/>
      <c r="E81" s="27"/>
      <c r="F81" s="27"/>
      <c r="G81" s="27"/>
    </row>
    <row r="82" spans="1:7">
      <c r="A82" s="28"/>
      <c r="C82" s="3"/>
      <c r="D82" s="27"/>
      <c r="E82" s="27"/>
      <c r="F82" s="27"/>
      <c r="G82" s="27"/>
    </row>
    <row r="83" spans="1:7">
      <c r="A83" s="28"/>
      <c r="C83" s="3"/>
      <c r="D83" s="27"/>
      <c r="E83" s="27"/>
      <c r="F83" s="27"/>
      <c r="G83" s="27"/>
    </row>
    <row r="84" spans="1:7">
      <c r="A84" s="28"/>
      <c r="C84" s="3"/>
      <c r="D84" s="27"/>
      <c r="E84" s="27"/>
      <c r="F84" s="27"/>
      <c r="G84" s="27"/>
    </row>
    <row r="85" spans="1:7">
      <c r="A85" s="28"/>
      <c r="C85" s="3"/>
      <c r="D85" s="27"/>
      <c r="E85" s="27"/>
      <c r="F85" s="27"/>
      <c r="G85" s="27"/>
    </row>
    <row r="86" spans="1:7">
      <c r="A86" s="28"/>
      <c r="C86" s="3"/>
      <c r="D86" s="27"/>
      <c r="E86" s="27"/>
      <c r="F86" s="27"/>
      <c r="G86" s="27"/>
    </row>
    <row r="87" spans="1:7">
      <c r="A87" s="28"/>
      <c r="C87" s="3"/>
      <c r="D87" s="27"/>
      <c r="E87" s="27"/>
      <c r="F87" s="27"/>
      <c r="G87" s="27"/>
    </row>
    <row r="88" spans="1:7">
      <c r="A88" s="28"/>
      <c r="C88" s="3"/>
      <c r="D88" s="27"/>
      <c r="E88" s="27"/>
      <c r="F88" s="27"/>
      <c r="G88" s="27"/>
    </row>
    <row r="89" spans="1:7">
      <c r="A89" s="28"/>
      <c r="C89" s="3"/>
      <c r="D89" s="27"/>
      <c r="E89" s="27"/>
      <c r="F89" s="27"/>
      <c r="G89" s="27"/>
    </row>
    <row r="90" spans="1:7">
      <c r="A90" s="28"/>
      <c r="C90" s="3"/>
      <c r="D90" s="27"/>
      <c r="E90" s="27"/>
      <c r="F90" s="27"/>
      <c r="G90" s="27"/>
    </row>
    <row r="91" spans="1:7">
      <c r="A91" s="28"/>
      <c r="C91" s="3"/>
      <c r="D91" s="27"/>
      <c r="E91" s="27"/>
      <c r="F91" s="27"/>
      <c r="G91" s="27"/>
    </row>
    <row r="92" spans="1:7">
      <c r="A92" s="28"/>
      <c r="C92" s="3"/>
      <c r="D92" s="27"/>
      <c r="E92" s="27"/>
      <c r="F92" s="27"/>
      <c r="G92" s="27"/>
    </row>
    <row r="93" spans="1:7">
      <c r="A93" s="28"/>
      <c r="C93" s="3"/>
      <c r="D93" s="27"/>
      <c r="E93" s="27"/>
      <c r="F93" s="27"/>
      <c r="G93" s="27"/>
    </row>
    <row r="94" spans="1:7">
      <c r="A94" s="28"/>
      <c r="C94" s="3"/>
      <c r="D94" s="27"/>
      <c r="E94" s="27"/>
      <c r="F94" s="27"/>
      <c r="G94" s="27"/>
    </row>
    <row r="95" spans="1:7">
      <c r="A95" s="28"/>
      <c r="C95" s="3"/>
      <c r="D95" s="27"/>
      <c r="E95" s="27"/>
      <c r="F95" s="27"/>
      <c r="G95" s="27"/>
    </row>
    <row r="96" spans="1:7">
      <c r="A96" s="28"/>
      <c r="C96" s="3"/>
      <c r="D96" s="27"/>
      <c r="E96" s="27"/>
      <c r="F96" s="27"/>
      <c r="G96" s="27"/>
    </row>
    <row r="97" spans="1:7">
      <c r="A97" s="28"/>
      <c r="C97" s="3"/>
      <c r="D97" s="27"/>
      <c r="E97" s="27"/>
      <c r="F97" s="27"/>
      <c r="G97" s="27"/>
    </row>
    <row r="98" spans="1:7">
      <c r="A98" s="28"/>
      <c r="C98" s="3"/>
      <c r="D98" s="27"/>
      <c r="E98" s="27"/>
      <c r="F98" s="27"/>
      <c r="G98" s="27"/>
    </row>
    <row r="99" spans="1:7">
      <c r="A99" s="28"/>
      <c r="C99" s="3"/>
      <c r="D99" s="27"/>
      <c r="E99" s="27"/>
      <c r="F99" s="27"/>
      <c r="G99" s="27"/>
    </row>
    <row r="100" spans="1:7">
      <c r="A100" s="28"/>
      <c r="C100" s="3"/>
      <c r="D100" s="27"/>
      <c r="E100" s="27"/>
      <c r="F100" s="27"/>
      <c r="G100" s="27"/>
    </row>
    <row r="101" spans="1:7">
      <c r="A101" s="28"/>
      <c r="C101" s="3"/>
      <c r="D101" s="27"/>
      <c r="E101" s="27"/>
      <c r="F101" s="27"/>
      <c r="G101" s="27"/>
    </row>
    <row r="102" spans="1:7">
      <c r="A102" s="28"/>
      <c r="C102" s="3"/>
      <c r="D102" s="27"/>
      <c r="E102" s="27"/>
      <c r="F102" s="27"/>
      <c r="G102" s="27"/>
    </row>
    <row r="103" spans="1:7">
      <c r="A103" s="28"/>
      <c r="C103" s="3"/>
      <c r="D103" s="27"/>
      <c r="E103" s="27"/>
      <c r="F103" s="27"/>
      <c r="G103" s="27"/>
    </row>
    <row r="104" spans="1:7">
      <c r="A104" s="28"/>
      <c r="C104" s="3"/>
      <c r="D104" s="27"/>
      <c r="E104" s="27"/>
      <c r="F104" s="27"/>
      <c r="G104" s="27"/>
    </row>
    <row r="105" spans="1:7">
      <c r="A105" s="28"/>
      <c r="C105" s="3"/>
      <c r="D105" s="27"/>
      <c r="E105" s="27"/>
      <c r="F105" s="27"/>
      <c r="G105" s="27"/>
    </row>
    <row r="106" spans="1:7">
      <c r="A106" s="28"/>
      <c r="C106" s="3"/>
      <c r="D106" s="27"/>
      <c r="E106" s="27"/>
      <c r="F106" s="27"/>
      <c r="G106" s="27"/>
    </row>
    <row r="107" spans="1:7">
      <c r="A107" s="28"/>
      <c r="C107" s="3"/>
      <c r="D107" s="27"/>
      <c r="E107" s="27"/>
      <c r="F107" s="27"/>
      <c r="G107" s="27"/>
    </row>
    <row r="108" spans="1:7">
      <c r="A108" s="28"/>
      <c r="C108" s="3"/>
      <c r="D108" s="27"/>
      <c r="E108" s="27"/>
      <c r="F108" s="27"/>
      <c r="G108" s="27"/>
    </row>
    <row r="109" spans="1:7">
      <c r="A109" s="28"/>
      <c r="C109" s="3"/>
      <c r="D109" s="27"/>
      <c r="E109" s="27"/>
      <c r="F109" s="27"/>
      <c r="G109" s="27"/>
    </row>
    <row r="110" spans="1:7">
      <c r="A110" s="28"/>
    </row>
    <row r="111" spans="1:7">
      <c r="A111" s="29"/>
    </row>
    <row r="112" spans="1:7">
      <c r="A112" s="29"/>
    </row>
    <row r="113" spans="1:1">
      <c r="A113" s="29"/>
    </row>
    <row r="114" spans="1:1">
      <c r="A114" s="29"/>
    </row>
    <row r="115" spans="1:1">
      <c r="A115" s="29"/>
    </row>
    <row r="116" spans="1:1">
      <c r="A116" s="29"/>
    </row>
    <row r="117" spans="1:1">
      <c r="A117" s="29"/>
    </row>
    <row r="118" spans="1:1">
      <c r="A118" s="29"/>
    </row>
    <row r="119" spans="1:1">
      <c r="A119" s="29"/>
    </row>
    <row r="120" spans="1:1">
      <c r="A120" s="29"/>
    </row>
    <row r="121" spans="1:1">
      <c r="A121" s="29"/>
    </row>
    <row r="122" spans="1:1">
      <c r="A122" s="29"/>
    </row>
    <row r="123" spans="1:1">
      <c r="A123" s="29"/>
    </row>
    <row r="124" spans="1:1">
      <c r="A124" s="29"/>
    </row>
    <row r="125" spans="1:1">
      <c r="A125" s="29"/>
    </row>
    <row r="126" spans="1:1">
      <c r="A126" s="29"/>
    </row>
    <row r="127" spans="1:1">
      <c r="A127" s="29"/>
    </row>
    <row r="128" spans="1:1">
      <c r="A128" s="29"/>
    </row>
    <row r="129" spans="1:1">
      <c r="A129" s="29"/>
    </row>
    <row r="130" spans="1:1">
      <c r="A130" s="29"/>
    </row>
    <row r="131" spans="1:1">
      <c r="A131" s="29"/>
    </row>
    <row r="132" spans="1:1">
      <c r="A132" s="29"/>
    </row>
    <row r="133" spans="1:1">
      <c r="A133" s="29"/>
    </row>
    <row r="134" spans="1:1">
      <c r="A134" s="29"/>
    </row>
    <row r="135" spans="1:1">
      <c r="A135" s="29"/>
    </row>
    <row r="136" spans="1:1">
      <c r="A136" s="29"/>
    </row>
    <row r="137" spans="1:1">
      <c r="A137" s="29"/>
    </row>
    <row r="138" spans="1:1">
      <c r="A138" s="29"/>
    </row>
    <row r="139" spans="1:1">
      <c r="A139" s="29"/>
    </row>
    <row r="140" spans="1:1">
      <c r="A140" s="29"/>
    </row>
    <row r="141" spans="1:1">
      <c r="A141" s="29"/>
    </row>
    <row r="142" spans="1:1">
      <c r="A142" s="29"/>
    </row>
    <row r="143" spans="1:1">
      <c r="A143" s="29"/>
    </row>
    <row r="144" spans="1:1">
      <c r="A144" s="29"/>
    </row>
    <row r="145" spans="1:1">
      <c r="A145" s="29"/>
    </row>
    <row r="146" spans="1:1">
      <c r="A146" s="29"/>
    </row>
    <row r="147" spans="1:1">
      <c r="A147" s="29"/>
    </row>
    <row r="148" spans="1:1">
      <c r="A148" s="29"/>
    </row>
    <row r="149" spans="1:1">
      <c r="A149" s="29"/>
    </row>
    <row r="150" spans="1:1">
      <c r="A150" s="29"/>
    </row>
    <row r="151" spans="1:1">
      <c r="A151" s="29"/>
    </row>
    <row r="152" spans="1:1">
      <c r="A152" s="29"/>
    </row>
    <row r="153" spans="1:1">
      <c r="A153" s="29"/>
    </row>
    <row r="154" spans="1:1">
      <c r="A154" s="29"/>
    </row>
    <row r="155" spans="1:1">
      <c r="A155" s="29"/>
    </row>
    <row r="156" spans="1:1">
      <c r="A156" s="29"/>
    </row>
    <row r="157" spans="1:1">
      <c r="A157" s="29"/>
    </row>
    <row r="158" spans="1:1">
      <c r="A158" s="29"/>
    </row>
    <row r="159" spans="1:1">
      <c r="A159" s="29"/>
    </row>
    <row r="160" spans="1:1">
      <c r="A160" s="29"/>
    </row>
    <row r="161" spans="1:1">
      <c r="A161" s="29"/>
    </row>
    <row r="162" spans="1:1">
      <c r="A162" s="29"/>
    </row>
    <row r="163" spans="1:1">
      <c r="A163" s="29"/>
    </row>
    <row r="164" spans="1:1">
      <c r="A164" s="29"/>
    </row>
    <row r="165" spans="1:1">
      <c r="A165" s="29"/>
    </row>
    <row r="166" spans="1:1">
      <c r="A166" s="29"/>
    </row>
    <row r="167" spans="1:1">
      <c r="A167" s="29"/>
    </row>
    <row r="168" spans="1:1">
      <c r="A168" s="29"/>
    </row>
    <row r="169" spans="1:1">
      <c r="A169" s="29"/>
    </row>
    <row r="170" spans="1:1">
      <c r="A170" s="29"/>
    </row>
    <row r="171" spans="1:1">
      <c r="A171" s="29"/>
    </row>
    <row r="172" spans="1:1">
      <c r="A172" s="29"/>
    </row>
    <row r="173" spans="1:1">
      <c r="A173" s="29"/>
    </row>
    <row r="174" spans="1:1">
      <c r="A174" s="29"/>
    </row>
    <row r="175" spans="1:1">
      <c r="A175" s="29"/>
    </row>
    <row r="176" spans="1:1">
      <c r="A176" s="29"/>
    </row>
    <row r="177" spans="1:1">
      <c r="A177" s="29"/>
    </row>
    <row r="178" spans="1:1">
      <c r="A178" s="29"/>
    </row>
    <row r="179" spans="1:1">
      <c r="A179" s="29"/>
    </row>
    <row r="180" spans="1:1">
      <c r="A180" s="29"/>
    </row>
    <row r="181" spans="1:1">
      <c r="A181" s="29"/>
    </row>
    <row r="182" spans="1:1">
      <c r="A182" s="29"/>
    </row>
    <row r="183" spans="1:1">
      <c r="A183" s="29"/>
    </row>
    <row r="184" spans="1:1">
      <c r="A184" s="29"/>
    </row>
    <row r="185" spans="1:1">
      <c r="A185" s="29"/>
    </row>
    <row r="186" spans="1:1">
      <c r="A186" s="29"/>
    </row>
    <row r="187" spans="1:1">
      <c r="A187" s="29"/>
    </row>
    <row r="188" spans="1:1">
      <c r="A188" s="29"/>
    </row>
    <row r="189" spans="1:1">
      <c r="A189" s="29"/>
    </row>
    <row r="190" spans="1:1">
      <c r="A190" s="29"/>
    </row>
    <row r="191" spans="1:1">
      <c r="A191" s="29"/>
    </row>
    <row r="192" spans="1:1">
      <c r="A192" s="29"/>
    </row>
    <row r="193" spans="1:1">
      <c r="A193" s="29"/>
    </row>
    <row r="194" spans="1:1">
      <c r="A194" s="29"/>
    </row>
    <row r="195" spans="1:1">
      <c r="A195" s="29"/>
    </row>
    <row r="196" spans="1:1">
      <c r="A196" s="29"/>
    </row>
    <row r="197" spans="1:1">
      <c r="A197" s="29"/>
    </row>
    <row r="198" spans="1:1">
      <c r="A198" s="29"/>
    </row>
    <row r="199" spans="1:1">
      <c r="A199" s="29"/>
    </row>
    <row r="200" spans="1:1">
      <c r="A200" s="29"/>
    </row>
    <row r="201" spans="1:1">
      <c r="A201" s="29"/>
    </row>
    <row r="202" spans="1:1">
      <c r="A202" s="29"/>
    </row>
    <row r="203" spans="1:1">
      <c r="A203" s="29"/>
    </row>
    <row r="204" spans="1:1">
      <c r="A204" s="29"/>
    </row>
    <row r="205" spans="1:1">
      <c r="A205" s="29"/>
    </row>
    <row r="206" spans="1:1">
      <c r="A206" s="29"/>
    </row>
    <row r="207" spans="1:1">
      <c r="A207" s="29"/>
    </row>
    <row r="208" spans="1:1">
      <c r="A208" s="29"/>
    </row>
    <row r="209" spans="1:1">
      <c r="A209" s="29"/>
    </row>
    <row r="210" spans="1:1">
      <c r="A210" s="29"/>
    </row>
    <row r="211" spans="1:1">
      <c r="A211" s="29"/>
    </row>
    <row r="212" spans="1:1">
      <c r="A212" s="29"/>
    </row>
    <row r="213" spans="1:1">
      <c r="A213" s="29"/>
    </row>
    <row r="214" spans="1:1">
      <c r="A214" s="29"/>
    </row>
    <row r="215" spans="1:1">
      <c r="A215" s="29"/>
    </row>
    <row r="216" spans="1:1">
      <c r="A216" s="29"/>
    </row>
    <row r="217" spans="1:1">
      <c r="A217" s="29"/>
    </row>
    <row r="218" spans="1:1">
      <c r="A218" s="29"/>
    </row>
    <row r="219" spans="1:1">
      <c r="A219" s="29"/>
    </row>
    <row r="220" spans="1:1">
      <c r="A220" s="29"/>
    </row>
    <row r="221" spans="1:1">
      <c r="A221" s="29"/>
    </row>
    <row r="222" spans="1:1">
      <c r="A222" s="29"/>
    </row>
    <row r="223" spans="1:1">
      <c r="A223" s="29"/>
    </row>
    <row r="224" spans="1:1">
      <c r="A224" s="29"/>
    </row>
    <row r="225" spans="1:1">
      <c r="A225" s="29"/>
    </row>
    <row r="226" spans="1:1">
      <c r="A226" s="29"/>
    </row>
    <row r="227" spans="1:1">
      <c r="A227" s="29"/>
    </row>
    <row r="228" spans="1:1">
      <c r="A228" s="29"/>
    </row>
    <row r="229" spans="1:1">
      <c r="A229" s="29"/>
    </row>
    <row r="230" spans="1:1">
      <c r="A230" s="29"/>
    </row>
    <row r="231" spans="1:1">
      <c r="A231" s="29"/>
    </row>
    <row r="232" spans="1:1">
      <c r="A232" s="29"/>
    </row>
    <row r="233" spans="1:1">
      <c r="A233" s="29"/>
    </row>
    <row r="234" spans="1:1">
      <c r="A234" s="29"/>
    </row>
    <row r="235" spans="1:1">
      <c r="A235" s="29"/>
    </row>
    <row r="236" spans="1:1">
      <c r="A236" s="29"/>
    </row>
    <row r="237" spans="1:1">
      <c r="A237" s="29"/>
    </row>
    <row r="238" spans="1:1">
      <c r="A238" s="29"/>
    </row>
    <row r="239" spans="1:1">
      <c r="A239" s="29"/>
    </row>
    <row r="240" spans="1:1">
      <c r="A240" s="29"/>
    </row>
    <row r="241" spans="1:1">
      <c r="A241" s="29"/>
    </row>
    <row r="242" spans="1:1">
      <c r="A242" s="29"/>
    </row>
    <row r="243" spans="1:1">
      <c r="A243" s="29"/>
    </row>
    <row r="244" spans="1:1">
      <c r="A244" s="29"/>
    </row>
    <row r="245" spans="1:1">
      <c r="A245" s="29"/>
    </row>
    <row r="246" spans="1:1">
      <c r="A246" s="29"/>
    </row>
    <row r="247" spans="1:1">
      <c r="A247" s="29"/>
    </row>
    <row r="248" spans="1:1">
      <c r="A248" s="29"/>
    </row>
    <row r="249" spans="1:1">
      <c r="A249" s="29"/>
    </row>
    <row r="250" spans="1:1">
      <c r="A250" s="29"/>
    </row>
    <row r="251" spans="1:1">
      <c r="A251" s="29"/>
    </row>
    <row r="252" spans="1:1">
      <c r="A252" s="29"/>
    </row>
    <row r="253" spans="1:1">
      <c r="A253" s="29"/>
    </row>
    <row r="254" spans="1:1">
      <c r="A254" s="29"/>
    </row>
    <row r="255" spans="1:1">
      <c r="A255" s="29"/>
    </row>
    <row r="256" spans="1:1">
      <c r="A256" s="29"/>
    </row>
    <row r="257" spans="1:1">
      <c r="A257" s="29"/>
    </row>
    <row r="258" spans="1:1">
      <c r="A258" s="29"/>
    </row>
    <row r="259" spans="1:1">
      <c r="A259" s="29"/>
    </row>
    <row r="260" spans="1:1">
      <c r="A260" s="29"/>
    </row>
    <row r="261" spans="1:1">
      <c r="A261" s="29"/>
    </row>
    <row r="262" spans="1:1">
      <c r="A262" s="29"/>
    </row>
    <row r="263" spans="1:1">
      <c r="A263" s="29"/>
    </row>
    <row r="264" spans="1:1">
      <c r="A264" s="29"/>
    </row>
    <row r="265" spans="1:1">
      <c r="A265" s="29"/>
    </row>
    <row r="266" spans="1:1">
      <c r="A266" s="29"/>
    </row>
    <row r="267" spans="1:1">
      <c r="A267" s="29"/>
    </row>
    <row r="268" spans="1:1">
      <c r="A268" s="29"/>
    </row>
    <row r="269" spans="1:1">
      <c r="A269" s="29"/>
    </row>
    <row r="270" spans="1:1">
      <c r="A270" s="29"/>
    </row>
    <row r="271" spans="1:1">
      <c r="A271" s="29"/>
    </row>
    <row r="272" spans="1:1">
      <c r="A272" s="29"/>
    </row>
    <row r="273" spans="1:1">
      <c r="A273" s="29"/>
    </row>
    <row r="274" spans="1:1">
      <c r="A274" s="29"/>
    </row>
    <row r="275" spans="1:1">
      <c r="A275" s="29"/>
    </row>
    <row r="276" spans="1:1">
      <c r="A276" s="29"/>
    </row>
    <row r="277" spans="1:1">
      <c r="A277" s="29"/>
    </row>
  </sheetData>
  <mergeCells count="12">
    <mergeCell ref="C54:D54"/>
    <mergeCell ref="C55:D55"/>
    <mergeCell ref="A2:G2"/>
    <mergeCell ref="A4:A5"/>
    <mergeCell ref="B4:B5"/>
    <mergeCell ref="C4:C5"/>
    <mergeCell ref="D4:D5"/>
    <mergeCell ref="E4:E5"/>
    <mergeCell ref="F4:F5"/>
    <mergeCell ref="G4:G5"/>
    <mergeCell ref="F54:G54"/>
    <mergeCell ref="F55:G55"/>
  </mergeCells>
  <phoneticPr fontId="3" type="noConversion"/>
  <pageMargins left="0.23622047244094491" right="0.15748031496062992" top="0.19685039370078741" bottom="0.19685039370078741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Y70"/>
  <sheetViews>
    <sheetView view="pageBreakPreview" topLeftCell="A31" zoomScale="50" zoomScaleNormal="60" zoomScaleSheetLayoutView="50" workbookViewId="0">
      <selection activeCell="B51" sqref="B51:F51"/>
    </sheetView>
  </sheetViews>
  <sheetFormatPr defaultRowHeight="20.25"/>
  <cols>
    <col min="1" max="1" width="8.28515625" style="13" customWidth="1"/>
    <col min="2" max="2" width="26.140625" style="13" customWidth="1"/>
    <col min="3" max="5" width="11.28515625" style="13" customWidth="1"/>
    <col min="6" max="6" width="4.42578125" style="13" customWidth="1"/>
    <col min="7" max="7" width="17.28515625" style="13" customWidth="1"/>
    <col min="8" max="8" width="18.7109375" style="13" customWidth="1"/>
    <col min="9" max="9" width="17.85546875" style="13" customWidth="1"/>
    <col min="10" max="10" width="17.5703125" style="13" customWidth="1"/>
    <col min="11" max="11" width="17.85546875" style="13" customWidth="1"/>
    <col min="12" max="12" width="17.28515625" style="13" customWidth="1"/>
    <col min="13" max="13" width="17.85546875" style="13" customWidth="1"/>
    <col min="14" max="14" width="16.7109375" style="13" customWidth="1"/>
    <col min="15" max="16" width="17.28515625" style="13" customWidth="1"/>
    <col min="17" max="17" width="16.42578125" style="13" customWidth="1"/>
    <col min="18" max="18" width="15.85546875" style="13" customWidth="1"/>
    <col min="19" max="19" width="18.140625" style="13" customWidth="1"/>
    <col min="20" max="20" width="17.28515625" style="13" customWidth="1"/>
    <col min="21" max="21" width="17" style="13" customWidth="1"/>
    <col min="22" max="22" width="18.140625" style="13" customWidth="1"/>
    <col min="23" max="23" width="17.5703125" style="13" customWidth="1"/>
    <col min="24" max="24" width="12" style="13" customWidth="1"/>
    <col min="25" max="16384" width="9.140625" style="13"/>
  </cols>
  <sheetData>
    <row r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4"/>
      <c r="N1" s="14"/>
      <c r="O1" s="14"/>
      <c r="P1" s="7"/>
      <c r="Q1" s="7"/>
      <c r="R1" s="7"/>
      <c r="S1" s="7"/>
      <c r="T1" s="7"/>
      <c r="U1" s="7"/>
      <c r="V1" s="7"/>
      <c r="W1" s="14"/>
    </row>
    <row r="2" spans="1:25" s="16" customFormat="1" ht="38.25" customHeight="1">
      <c r="A2" s="15"/>
      <c r="B2" s="15"/>
      <c r="C2" s="15"/>
      <c r="D2" s="15"/>
      <c r="E2" s="15"/>
      <c r="F2" s="314" t="s">
        <v>127</v>
      </c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15"/>
      <c r="S2" s="15"/>
      <c r="T2" s="15"/>
      <c r="U2" s="15"/>
      <c r="V2" s="15"/>
      <c r="W2" s="15"/>
    </row>
    <row r="3" spans="1:25">
      <c r="A3" s="9"/>
      <c r="B3" s="9"/>
      <c r="C3" s="9"/>
      <c r="D3" s="9"/>
      <c r="E3" s="9"/>
      <c r="F3" s="9"/>
      <c r="G3" s="8"/>
      <c r="H3" s="8"/>
      <c r="I3" s="8"/>
      <c r="J3" s="8"/>
      <c r="K3" s="8"/>
      <c r="L3" s="8"/>
      <c r="M3" s="8"/>
      <c r="N3" s="8"/>
      <c r="O3" s="8"/>
      <c r="P3" s="7"/>
      <c r="Q3" s="7"/>
      <c r="R3" s="7"/>
      <c r="S3" s="7"/>
      <c r="T3" s="7"/>
      <c r="U3" s="7"/>
      <c r="V3" s="7"/>
      <c r="W3" s="14" t="s">
        <v>58</v>
      </c>
    </row>
    <row r="4" spans="1:25" ht="73.5" customHeight="1">
      <c r="A4" s="313" t="s">
        <v>6</v>
      </c>
      <c r="B4" s="315" t="s">
        <v>19</v>
      </c>
      <c r="C4" s="316"/>
      <c r="D4" s="316"/>
      <c r="E4" s="316"/>
      <c r="F4" s="317"/>
      <c r="G4" s="307" t="s">
        <v>7</v>
      </c>
      <c r="H4" s="308"/>
      <c r="I4" s="309"/>
      <c r="J4" s="307" t="s">
        <v>320</v>
      </c>
      <c r="K4" s="308"/>
      <c r="L4" s="309"/>
      <c r="M4" s="307" t="s">
        <v>326</v>
      </c>
      <c r="N4" s="308"/>
      <c r="O4" s="309"/>
      <c r="P4" s="307" t="s">
        <v>327</v>
      </c>
      <c r="Q4" s="308"/>
      <c r="R4" s="309"/>
      <c r="S4" s="307" t="s">
        <v>8</v>
      </c>
      <c r="T4" s="308"/>
      <c r="U4" s="308"/>
      <c r="V4" s="308"/>
      <c r="W4" s="309"/>
    </row>
    <row r="5" spans="1:25" ht="84.75" customHeight="1">
      <c r="A5" s="321"/>
      <c r="B5" s="318"/>
      <c r="C5" s="319"/>
      <c r="D5" s="319"/>
      <c r="E5" s="319"/>
      <c r="F5" s="320"/>
      <c r="G5" s="171" t="s">
        <v>367</v>
      </c>
      <c r="H5" s="173" t="s">
        <v>345</v>
      </c>
      <c r="I5" s="173" t="s">
        <v>364</v>
      </c>
      <c r="J5" s="171" t="s">
        <v>367</v>
      </c>
      <c r="K5" s="173" t="s">
        <v>345</v>
      </c>
      <c r="L5" s="173" t="s">
        <v>364</v>
      </c>
      <c r="M5" s="171" t="s">
        <v>367</v>
      </c>
      <c r="N5" s="173" t="s">
        <v>345</v>
      </c>
      <c r="O5" s="173" t="s">
        <v>364</v>
      </c>
      <c r="P5" s="171" t="s">
        <v>367</v>
      </c>
      <c r="Q5" s="173" t="s">
        <v>345</v>
      </c>
      <c r="R5" s="173" t="s">
        <v>364</v>
      </c>
      <c r="S5" s="171" t="s">
        <v>367</v>
      </c>
      <c r="T5" s="173" t="s">
        <v>345</v>
      </c>
      <c r="U5" s="173" t="s">
        <v>364</v>
      </c>
      <c r="V5" s="184" t="s">
        <v>174</v>
      </c>
      <c r="W5" s="185" t="s">
        <v>175</v>
      </c>
    </row>
    <row r="6" spans="1:25" ht="30" customHeight="1">
      <c r="A6" s="68">
        <v>1</v>
      </c>
      <c r="B6" s="313">
        <v>2</v>
      </c>
      <c r="C6" s="313"/>
      <c r="D6" s="313"/>
      <c r="E6" s="313"/>
      <c r="F6" s="313"/>
      <c r="G6" s="31">
        <v>3</v>
      </c>
      <c r="H6" s="37">
        <v>4</v>
      </c>
      <c r="I6" s="37">
        <v>5</v>
      </c>
      <c r="J6" s="68">
        <v>6</v>
      </c>
      <c r="K6" s="68">
        <v>7</v>
      </c>
      <c r="L6" s="68">
        <v>8</v>
      </c>
      <c r="M6" s="68">
        <v>9</v>
      </c>
      <c r="N6" s="68">
        <v>10</v>
      </c>
      <c r="O6" s="68">
        <v>11</v>
      </c>
      <c r="P6" s="12">
        <v>12</v>
      </c>
      <c r="Q6" s="12">
        <v>13</v>
      </c>
      <c r="R6" s="12">
        <v>14</v>
      </c>
      <c r="S6" s="12">
        <v>15</v>
      </c>
      <c r="T6" s="12">
        <v>16</v>
      </c>
      <c r="U6" s="12">
        <v>17</v>
      </c>
      <c r="V6" s="70">
        <v>18</v>
      </c>
      <c r="W6" s="26">
        <v>19</v>
      </c>
    </row>
    <row r="7" spans="1:25" ht="48" customHeight="1">
      <c r="A7" s="32" t="s">
        <v>94</v>
      </c>
      <c r="B7" s="310" t="s">
        <v>106</v>
      </c>
      <c r="C7" s="311"/>
      <c r="D7" s="311"/>
      <c r="E7" s="311"/>
      <c r="F7" s="312"/>
      <c r="G7" s="33">
        <f>SUM(G8:G26)</f>
        <v>0</v>
      </c>
      <c r="H7" s="33">
        <f t="shared" ref="H7:R7" si="0">SUM(H8:H26)</f>
        <v>0</v>
      </c>
      <c r="I7" s="33">
        <f t="shared" si="0"/>
        <v>0</v>
      </c>
      <c r="J7" s="33">
        <f>SUM(J8:J49)</f>
        <v>8936.9000000000015</v>
      </c>
      <c r="K7" s="33">
        <f>SUM(K8:K26)</f>
        <v>3000</v>
      </c>
      <c r="L7" s="33">
        <f t="shared" si="0"/>
        <v>6887.4</v>
      </c>
      <c r="M7" s="33">
        <f t="shared" si="0"/>
        <v>0</v>
      </c>
      <c r="N7" s="33">
        <f t="shared" si="0"/>
        <v>0</v>
      </c>
      <c r="O7" s="33">
        <f t="shared" si="0"/>
        <v>2944.0000000000005</v>
      </c>
      <c r="P7" s="33">
        <f t="shared" si="0"/>
        <v>0</v>
      </c>
      <c r="Q7" s="33">
        <f t="shared" si="0"/>
        <v>0</v>
      </c>
      <c r="R7" s="33">
        <f t="shared" si="0"/>
        <v>851.8</v>
      </c>
      <c r="S7" s="33">
        <f>SUM(G7,J7,M7,P7)</f>
        <v>8936.9000000000015</v>
      </c>
      <c r="T7" s="33">
        <f t="shared" ref="T7:U53" si="1">SUM(H7,K7,N7,Q7)</f>
        <v>3000</v>
      </c>
      <c r="U7" s="33">
        <f t="shared" si="1"/>
        <v>10683.199999999999</v>
      </c>
      <c r="V7" s="33">
        <f>U7-T7</f>
        <v>7683.1999999999989</v>
      </c>
      <c r="W7" s="33">
        <f>U7/T7*100</f>
        <v>356.10666666666663</v>
      </c>
      <c r="X7" s="36"/>
      <c r="Y7" s="13" t="s">
        <v>324</v>
      </c>
    </row>
    <row r="8" spans="1:25" ht="39.950000000000003" customHeight="1">
      <c r="A8" s="11"/>
      <c r="B8" s="335" t="s">
        <v>299</v>
      </c>
      <c r="C8" s="336"/>
      <c r="D8" s="336"/>
      <c r="E8" s="336"/>
      <c r="F8" s="337"/>
      <c r="G8" s="33"/>
      <c r="H8" s="33"/>
      <c r="I8" s="33"/>
      <c r="J8" s="33"/>
      <c r="K8" s="30">
        <v>2385</v>
      </c>
      <c r="L8" s="30">
        <v>5565</v>
      </c>
      <c r="M8" s="80"/>
      <c r="N8" s="69"/>
      <c r="O8" s="30"/>
      <c r="P8" s="81"/>
      <c r="Q8" s="69"/>
      <c r="R8" s="81"/>
      <c r="S8" s="33">
        <f t="shared" ref="S8:S53" si="2">SUM(G8,J8,M8,P8)</f>
        <v>0</v>
      </c>
      <c r="T8" s="30">
        <f t="shared" si="1"/>
        <v>2385</v>
      </c>
      <c r="U8" s="30">
        <f t="shared" si="1"/>
        <v>5565</v>
      </c>
      <c r="V8" s="30">
        <f t="shared" ref="V8:V53" si="3">U8-T8</f>
        <v>3180</v>
      </c>
      <c r="W8" s="33">
        <f t="shared" ref="W8:W53" si="4">U8/T8*100</f>
        <v>233.33333333333334</v>
      </c>
      <c r="X8" s="36"/>
    </row>
    <row r="9" spans="1:25" ht="39.950000000000003" customHeight="1">
      <c r="A9" s="11"/>
      <c r="B9" s="335" t="s">
        <v>300</v>
      </c>
      <c r="C9" s="336"/>
      <c r="D9" s="336"/>
      <c r="E9" s="336"/>
      <c r="F9" s="337"/>
      <c r="G9" s="33"/>
      <c r="H9" s="33"/>
      <c r="I9" s="33"/>
      <c r="J9" s="33"/>
      <c r="K9" s="30">
        <v>237</v>
      </c>
      <c r="L9" s="30">
        <v>555</v>
      </c>
      <c r="M9" s="80"/>
      <c r="N9" s="69"/>
      <c r="O9" s="33"/>
      <c r="P9" s="81"/>
      <c r="Q9" s="69"/>
      <c r="R9" s="81"/>
      <c r="S9" s="33">
        <f t="shared" si="2"/>
        <v>0</v>
      </c>
      <c r="T9" s="30">
        <f t="shared" si="1"/>
        <v>237</v>
      </c>
      <c r="U9" s="30">
        <f t="shared" si="1"/>
        <v>555</v>
      </c>
      <c r="V9" s="30">
        <f t="shared" si="3"/>
        <v>318</v>
      </c>
      <c r="W9" s="33">
        <f t="shared" si="4"/>
        <v>234.17721518987344</v>
      </c>
      <c r="X9" s="36"/>
    </row>
    <row r="10" spans="1:25" ht="39.950000000000003" customHeight="1">
      <c r="A10" s="11"/>
      <c r="B10" s="338" t="s">
        <v>301</v>
      </c>
      <c r="C10" s="339"/>
      <c r="D10" s="339"/>
      <c r="E10" s="339"/>
      <c r="F10" s="340"/>
      <c r="G10" s="33"/>
      <c r="H10" s="33"/>
      <c r="I10" s="33"/>
      <c r="J10" s="33"/>
      <c r="K10" s="30">
        <v>378</v>
      </c>
      <c r="L10" s="30">
        <v>378</v>
      </c>
      <c r="M10" s="80"/>
      <c r="N10" s="69"/>
      <c r="O10" s="33"/>
      <c r="P10" s="81"/>
      <c r="Q10" s="69"/>
      <c r="R10" s="81"/>
      <c r="S10" s="33">
        <f t="shared" si="2"/>
        <v>0</v>
      </c>
      <c r="T10" s="30">
        <f t="shared" si="1"/>
        <v>378</v>
      </c>
      <c r="U10" s="30">
        <f t="shared" si="1"/>
        <v>378</v>
      </c>
      <c r="V10" s="30">
        <f t="shared" si="3"/>
        <v>0</v>
      </c>
      <c r="W10" s="33">
        <f t="shared" si="4"/>
        <v>100</v>
      </c>
      <c r="X10" s="36"/>
    </row>
    <row r="11" spans="1:25" ht="39.950000000000003" customHeight="1">
      <c r="A11" s="11"/>
      <c r="B11" s="338" t="s">
        <v>349</v>
      </c>
      <c r="C11" s="339"/>
      <c r="D11" s="339"/>
      <c r="E11" s="339"/>
      <c r="F11" s="340"/>
      <c r="G11" s="33"/>
      <c r="H11" s="33"/>
      <c r="I11" s="33"/>
      <c r="J11" s="33"/>
      <c r="K11" s="30"/>
      <c r="L11" s="30">
        <v>350</v>
      </c>
      <c r="M11" s="80"/>
      <c r="N11" s="69"/>
      <c r="O11" s="33"/>
      <c r="P11" s="81"/>
      <c r="Q11" s="69"/>
      <c r="R11" s="81">
        <v>350</v>
      </c>
      <c r="S11" s="33"/>
      <c r="T11" s="30"/>
      <c r="U11" s="30">
        <f t="shared" si="1"/>
        <v>700</v>
      </c>
      <c r="V11" s="30"/>
      <c r="W11" s="33"/>
      <c r="X11" s="36"/>
    </row>
    <row r="12" spans="1:25" ht="39.950000000000003" customHeight="1">
      <c r="A12" s="11"/>
      <c r="B12" s="338" t="s">
        <v>350</v>
      </c>
      <c r="C12" s="339"/>
      <c r="D12" s="339"/>
      <c r="E12" s="339"/>
      <c r="F12" s="340"/>
      <c r="G12" s="33"/>
      <c r="H12" s="33"/>
      <c r="I12" s="33"/>
      <c r="J12" s="33"/>
      <c r="K12" s="30"/>
      <c r="L12" s="30"/>
      <c r="M12" s="80"/>
      <c r="N12" s="69"/>
      <c r="O12" s="30">
        <v>105</v>
      </c>
      <c r="P12" s="81"/>
      <c r="Q12" s="69"/>
      <c r="R12" s="81"/>
      <c r="S12" s="33"/>
      <c r="T12" s="30"/>
      <c r="U12" s="30">
        <f t="shared" si="1"/>
        <v>105</v>
      </c>
      <c r="V12" s="30"/>
      <c r="W12" s="33"/>
      <c r="X12" s="36"/>
    </row>
    <row r="13" spans="1:25" ht="39.950000000000003" customHeight="1">
      <c r="A13" s="11"/>
      <c r="B13" s="338" t="s">
        <v>351</v>
      </c>
      <c r="C13" s="339"/>
      <c r="D13" s="339"/>
      <c r="E13" s="339"/>
      <c r="F13" s="340"/>
      <c r="G13" s="33"/>
      <c r="H13" s="33"/>
      <c r="I13" s="33"/>
      <c r="J13" s="33"/>
      <c r="K13" s="30"/>
      <c r="L13" s="30"/>
      <c r="M13" s="80"/>
      <c r="N13" s="69"/>
      <c r="O13" s="30">
        <v>158</v>
      </c>
      <c r="P13" s="81"/>
      <c r="Q13" s="69"/>
      <c r="R13" s="81"/>
      <c r="S13" s="33"/>
      <c r="T13" s="30"/>
      <c r="U13" s="30"/>
      <c r="V13" s="30"/>
      <c r="W13" s="33"/>
      <c r="X13" s="36"/>
    </row>
    <row r="14" spans="1:25" ht="39.950000000000003" customHeight="1">
      <c r="A14" s="11"/>
      <c r="B14" s="338" t="s">
        <v>352</v>
      </c>
      <c r="C14" s="339"/>
      <c r="D14" s="339"/>
      <c r="E14" s="339"/>
      <c r="F14" s="340"/>
      <c r="G14" s="33"/>
      <c r="H14" s="33"/>
      <c r="I14" s="33"/>
      <c r="J14" s="33"/>
      <c r="K14" s="30"/>
      <c r="L14" s="30"/>
      <c r="M14" s="80"/>
      <c r="N14" s="69"/>
      <c r="O14" s="30">
        <v>211.9</v>
      </c>
      <c r="P14" s="81"/>
      <c r="Q14" s="69"/>
      <c r="R14" s="81"/>
      <c r="S14" s="33"/>
      <c r="T14" s="30"/>
      <c r="U14" s="30"/>
      <c r="V14" s="30"/>
      <c r="W14" s="33"/>
      <c r="X14" s="36"/>
    </row>
    <row r="15" spans="1:25" ht="39.950000000000003" customHeight="1">
      <c r="A15" s="11"/>
      <c r="B15" s="338" t="s">
        <v>365</v>
      </c>
      <c r="C15" s="339"/>
      <c r="D15" s="339"/>
      <c r="E15" s="339"/>
      <c r="F15" s="340"/>
      <c r="G15" s="33"/>
      <c r="H15" s="33"/>
      <c r="I15" s="33"/>
      <c r="J15" s="33"/>
      <c r="K15" s="30"/>
      <c r="L15" s="30"/>
      <c r="M15" s="80"/>
      <c r="N15" s="69"/>
      <c r="O15" s="30">
        <v>27.9</v>
      </c>
      <c r="P15" s="81"/>
      <c r="Q15" s="69"/>
      <c r="R15" s="81"/>
      <c r="S15" s="33"/>
      <c r="T15" s="30"/>
      <c r="U15" s="30"/>
      <c r="V15" s="30"/>
      <c r="W15" s="33"/>
      <c r="X15" s="36"/>
    </row>
    <row r="16" spans="1:25" ht="39.950000000000003" customHeight="1">
      <c r="A16" s="11"/>
      <c r="B16" s="338" t="s">
        <v>366</v>
      </c>
      <c r="C16" s="339"/>
      <c r="D16" s="339"/>
      <c r="E16" s="339"/>
      <c r="F16" s="340"/>
      <c r="G16" s="33"/>
      <c r="H16" s="33"/>
      <c r="I16" s="33"/>
      <c r="J16" s="33"/>
      <c r="K16" s="30"/>
      <c r="L16" s="30"/>
      <c r="M16" s="80"/>
      <c r="N16" s="69"/>
      <c r="O16" s="30">
        <v>83</v>
      </c>
      <c r="P16" s="81"/>
      <c r="Q16" s="69"/>
      <c r="R16" s="81"/>
      <c r="S16" s="33"/>
      <c r="T16" s="30"/>
      <c r="U16" s="30"/>
      <c r="V16" s="30"/>
      <c r="W16" s="33"/>
      <c r="X16" s="36"/>
    </row>
    <row r="17" spans="1:24" ht="39.950000000000003" customHeight="1">
      <c r="A17" s="11"/>
      <c r="B17" s="341" t="s">
        <v>302</v>
      </c>
      <c r="C17" s="341"/>
      <c r="D17" s="341"/>
      <c r="E17" s="341"/>
      <c r="F17" s="341"/>
      <c r="G17" s="33"/>
      <c r="H17" s="33"/>
      <c r="I17" s="33"/>
      <c r="J17" s="33"/>
      <c r="K17" s="82"/>
      <c r="L17" s="30"/>
      <c r="M17" s="30"/>
      <c r="N17" s="69"/>
      <c r="O17" s="30">
        <v>1590</v>
      </c>
      <c r="P17" s="81"/>
      <c r="Q17" s="69"/>
      <c r="R17" s="81"/>
      <c r="S17" s="33">
        <f t="shared" si="2"/>
        <v>0</v>
      </c>
      <c r="T17" s="30">
        <f t="shared" si="1"/>
        <v>0</v>
      </c>
      <c r="U17" s="30">
        <f t="shared" si="1"/>
        <v>1590</v>
      </c>
      <c r="V17" s="30">
        <f t="shared" si="3"/>
        <v>1590</v>
      </c>
      <c r="W17" s="33"/>
      <c r="X17" s="36"/>
    </row>
    <row r="18" spans="1:24" ht="39.950000000000003" customHeight="1">
      <c r="A18" s="11"/>
      <c r="B18" s="341" t="s">
        <v>303</v>
      </c>
      <c r="C18" s="341"/>
      <c r="D18" s="341"/>
      <c r="E18" s="341"/>
      <c r="F18" s="341"/>
      <c r="G18" s="33"/>
      <c r="H18" s="33"/>
      <c r="I18" s="33"/>
      <c r="J18" s="33"/>
      <c r="K18" s="82"/>
      <c r="L18" s="33"/>
      <c r="M18" s="30"/>
      <c r="N18" s="69"/>
      <c r="O18" s="30">
        <v>508.2</v>
      </c>
      <c r="P18" s="81"/>
      <c r="Q18" s="69"/>
      <c r="R18" s="81"/>
      <c r="S18" s="33">
        <f t="shared" si="2"/>
        <v>0</v>
      </c>
      <c r="T18" s="30">
        <f t="shared" si="1"/>
        <v>0</v>
      </c>
      <c r="U18" s="30">
        <f t="shared" si="1"/>
        <v>508.2</v>
      </c>
      <c r="V18" s="30">
        <f t="shared" si="3"/>
        <v>508.2</v>
      </c>
      <c r="W18" s="33"/>
      <c r="X18" s="36"/>
    </row>
    <row r="19" spans="1:24" ht="39.950000000000003" customHeight="1">
      <c r="A19" s="11"/>
      <c r="B19" s="341" t="s">
        <v>299</v>
      </c>
      <c r="C19" s="341"/>
      <c r="D19" s="341"/>
      <c r="E19" s="341"/>
      <c r="F19" s="341"/>
      <c r="G19" s="33"/>
      <c r="H19" s="33"/>
      <c r="I19" s="33"/>
      <c r="J19" s="33"/>
      <c r="K19" s="82"/>
      <c r="L19" s="33"/>
      <c r="M19" s="30"/>
      <c r="N19" s="69"/>
      <c r="O19" s="30">
        <v>241.3</v>
      </c>
      <c r="P19" s="81"/>
      <c r="Q19" s="69"/>
      <c r="R19" s="81"/>
      <c r="S19" s="33">
        <f t="shared" si="2"/>
        <v>0</v>
      </c>
      <c r="T19" s="30">
        <f t="shared" si="1"/>
        <v>0</v>
      </c>
      <c r="U19" s="30">
        <f t="shared" si="1"/>
        <v>241.3</v>
      </c>
      <c r="V19" s="30">
        <f t="shared" si="3"/>
        <v>241.3</v>
      </c>
      <c r="W19" s="33"/>
      <c r="X19" s="36"/>
    </row>
    <row r="20" spans="1:24" ht="39.950000000000003" customHeight="1">
      <c r="A20" s="11"/>
      <c r="B20" s="341" t="s">
        <v>304</v>
      </c>
      <c r="C20" s="341"/>
      <c r="D20" s="341"/>
      <c r="E20" s="341"/>
      <c r="F20" s="341"/>
      <c r="G20" s="33"/>
      <c r="H20" s="33"/>
      <c r="I20" s="33"/>
      <c r="J20" s="33"/>
      <c r="K20" s="82"/>
      <c r="L20" s="33"/>
      <c r="M20" s="30"/>
      <c r="N20" s="69"/>
      <c r="O20" s="30"/>
      <c r="P20" s="83"/>
      <c r="Q20" s="69"/>
      <c r="R20" s="83">
        <v>24</v>
      </c>
      <c r="S20" s="33">
        <f t="shared" si="2"/>
        <v>0</v>
      </c>
      <c r="T20" s="30">
        <f t="shared" si="1"/>
        <v>0</v>
      </c>
      <c r="U20" s="30">
        <f t="shared" si="1"/>
        <v>24</v>
      </c>
      <c r="V20" s="30">
        <f t="shared" si="3"/>
        <v>24</v>
      </c>
      <c r="W20" s="33"/>
      <c r="X20" s="36"/>
    </row>
    <row r="21" spans="1:24" ht="39.950000000000003" customHeight="1">
      <c r="A21" s="11"/>
      <c r="B21" s="342" t="s">
        <v>359</v>
      </c>
      <c r="C21" s="343"/>
      <c r="D21" s="343"/>
      <c r="E21" s="343"/>
      <c r="F21" s="344"/>
      <c r="G21" s="33"/>
      <c r="H21" s="33"/>
      <c r="I21" s="33"/>
      <c r="J21" s="33"/>
      <c r="K21" s="82"/>
      <c r="L21" s="33"/>
      <c r="M21" s="30"/>
      <c r="N21" s="69"/>
      <c r="O21" s="30"/>
      <c r="P21" s="83"/>
      <c r="Q21" s="69"/>
      <c r="R21" s="83">
        <v>438.6</v>
      </c>
      <c r="S21" s="33"/>
      <c r="T21" s="30"/>
      <c r="U21" s="30"/>
      <c r="V21" s="30"/>
      <c r="W21" s="33"/>
      <c r="X21" s="36"/>
    </row>
    <row r="22" spans="1:24" ht="39.950000000000003" customHeight="1">
      <c r="A22" s="11"/>
      <c r="B22" s="342" t="s">
        <v>361</v>
      </c>
      <c r="C22" s="343"/>
      <c r="D22" s="343"/>
      <c r="E22" s="343"/>
      <c r="F22" s="344"/>
      <c r="G22" s="33"/>
      <c r="H22" s="33"/>
      <c r="I22" s="33"/>
      <c r="J22" s="33"/>
      <c r="K22" s="82"/>
      <c r="L22" s="33">
        <v>39.4</v>
      </c>
      <c r="M22" s="30"/>
      <c r="N22" s="69"/>
      <c r="O22" s="30"/>
      <c r="P22" s="83"/>
      <c r="Q22" s="69"/>
      <c r="R22" s="83"/>
      <c r="S22" s="33"/>
      <c r="T22" s="30"/>
      <c r="U22" s="30"/>
      <c r="V22" s="30"/>
      <c r="W22" s="33"/>
      <c r="X22" s="36"/>
    </row>
    <row r="23" spans="1:24" ht="39.950000000000003" customHeight="1">
      <c r="A23" s="11"/>
      <c r="B23" s="342" t="s">
        <v>362</v>
      </c>
      <c r="C23" s="343"/>
      <c r="D23" s="343"/>
      <c r="E23" s="343"/>
      <c r="F23" s="344"/>
      <c r="G23" s="33"/>
      <c r="H23" s="33"/>
      <c r="I23" s="33"/>
      <c r="J23" s="33"/>
      <c r="K23" s="82"/>
      <c r="L23" s="33"/>
      <c r="M23" s="30"/>
      <c r="N23" s="69"/>
      <c r="O23" s="30">
        <v>8.9</v>
      </c>
      <c r="P23" s="83"/>
      <c r="Q23" s="69"/>
      <c r="R23" s="83"/>
      <c r="S23" s="33"/>
      <c r="T23" s="30"/>
      <c r="U23" s="30"/>
      <c r="V23" s="30"/>
      <c r="W23" s="33"/>
      <c r="X23" s="36"/>
    </row>
    <row r="24" spans="1:24" ht="39.950000000000003" customHeight="1">
      <c r="A24" s="11"/>
      <c r="B24" s="342" t="s">
        <v>363</v>
      </c>
      <c r="C24" s="343"/>
      <c r="D24" s="343"/>
      <c r="E24" s="343"/>
      <c r="F24" s="344"/>
      <c r="G24" s="33"/>
      <c r="H24" s="33"/>
      <c r="I24" s="33"/>
      <c r="J24" s="33"/>
      <c r="K24" s="82"/>
      <c r="L24" s="33"/>
      <c r="M24" s="30"/>
      <c r="N24" s="69"/>
      <c r="O24" s="30">
        <v>9.8000000000000007</v>
      </c>
      <c r="P24" s="83"/>
      <c r="Q24" s="69"/>
      <c r="R24" s="83"/>
      <c r="S24" s="33"/>
      <c r="T24" s="30"/>
      <c r="U24" s="30"/>
      <c r="V24" s="30"/>
      <c r="W24" s="33"/>
      <c r="X24" s="36"/>
    </row>
    <row r="25" spans="1:24" ht="39.950000000000003" customHeight="1">
      <c r="A25" s="11"/>
      <c r="B25" s="341" t="s">
        <v>305</v>
      </c>
      <c r="C25" s="341"/>
      <c r="D25" s="341"/>
      <c r="E25" s="341"/>
      <c r="F25" s="341"/>
      <c r="G25" s="33"/>
      <c r="H25" s="33"/>
      <c r="I25" s="33"/>
      <c r="J25" s="33"/>
      <c r="K25" s="82"/>
      <c r="L25" s="33"/>
      <c r="M25" s="33"/>
      <c r="N25" s="69"/>
      <c r="O25" s="33"/>
      <c r="P25" s="83"/>
      <c r="Q25" s="69"/>
      <c r="R25" s="83">
        <v>16.8</v>
      </c>
      <c r="S25" s="33">
        <f t="shared" si="2"/>
        <v>0</v>
      </c>
      <c r="T25" s="30">
        <f t="shared" si="1"/>
        <v>0</v>
      </c>
      <c r="U25" s="30">
        <f t="shared" si="1"/>
        <v>16.8</v>
      </c>
      <c r="V25" s="30">
        <f t="shared" si="3"/>
        <v>16.8</v>
      </c>
      <c r="W25" s="33"/>
      <c r="X25" s="36"/>
    </row>
    <row r="26" spans="1:24" ht="39.950000000000003" customHeight="1">
      <c r="A26" s="11"/>
      <c r="B26" s="341" t="s">
        <v>306</v>
      </c>
      <c r="C26" s="341"/>
      <c r="D26" s="341"/>
      <c r="E26" s="341"/>
      <c r="F26" s="341"/>
      <c r="G26" s="33"/>
      <c r="H26" s="33"/>
      <c r="I26" s="33"/>
      <c r="J26" s="33"/>
      <c r="K26" s="82"/>
      <c r="L26" s="33"/>
      <c r="M26" s="33"/>
      <c r="N26" s="69"/>
      <c r="O26" s="33"/>
      <c r="P26" s="83"/>
      <c r="Q26" s="69"/>
      <c r="R26" s="83">
        <v>22.4</v>
      </c>
      <c r="S26" s="33">
        <f t="shared" si="2"/>
        <v>0</v>
      </c>
      <c r="T26" s="30">
        <f t="shared" si="1"/>
        <v>0</v>
      </c>
      <c r="U26" s="30">
        <f t="shared" si="1"/>
        <v>22.4</v>
      </c>
      <c r="V26" s="30">
        <f t="shared" si="3"/>
        <v>22.4</v>
      </c>
      <c r="W26" s="33"/>
      <c r="X26" s="36"/>
    </row>
    <row r="27" spans="1:24" ht="39.950000000000003" customHeight="1">
      <c r="A27" s="11"/>
      <c r="B27" s="304" t="s">
        <v>375</v>
      </c>
      <c r="C27" s="305"/>
      <c r="D27" s="305"/>
      <c r="E27" s="305"/>
      <c r="F27" s="306"/>
      <c r="G27" s="33"/>
      <c r="H27" s="33"/>
      <c r="I27" s="33"/>
      <c r="J27" s="35">
        <v>8.3000000000000007</v>
      </c>
      <c r="K27" s="82"/>
      <c r="L27" s="33"/>
      <c r="M27" s="33"/>
      <c r="N27" s="69"/>
      <c r="O27" s="33"/>
      <c r="P27" s="83"/>
      <c r="Q27" s="69"/>
      <c r="R27" s="83"/>
      <c r="S27" s="33">
        <f>J27</f>
        <v>8.3000000000000007</v>
      </c>
      <c r="T27" s="30"/>
      <c r="U27" s="30"/>
      <c r="V27" s="30"/>
      <c r="W27" s="33"/>
      <c r="X27" s="36"/>
    </row>
    <row r="28" spans="1:24" ht="39.950000000000003" customHeight="1">
      <c r="A28" s="11"/>
      <c r="B28" s="304" t="s">
        <v>376</v>
      </c>
      <c r="C28" s="305"/>
      <c r="D28" s="305"/>
      <c r="E28" s="305"/>
      <c r="F28" s="306"/>
      <c r="G28" s="33"/>
      <c r="H28" s="33"/>
      <c r="I28" s="33"/>
      <c r="J28" s="35">
        <v>64.2</v>
      </c>
      <c r="K28" s="82"/>
      <c r="L28" s="33"/>
      <c r="M28" s="33"/>
      <c r="N28" s="69"/>
      <c r="O28" s="33"/>
      <c r="P28" s="83"/>
      <c r="Q28" s="69"/>
      <c r="R28" s="83"/>
      <c r="S28" s="33">
        <f t="shared" ref="S28:S49" si="5">J28</f>
        <v>64.2</v>
      </c>
      <c r="T28" s="30"/>
      <c r="U28" s="30"/>
      <c r="V28" s="30"/>
      <c r="W28" s="33"/>
      <c r="X28" s="36"/>
    </row>
    <row r="29" spans="1:24" ht="39.950000000000003" customHeight="1">
      <c r="A29" s="11"/>
      <c r="B29" s="304" t="s">
        <v>377</v>
      </c>
      <c r="C29" s="305"/>
      <c r="D29" s="305"/>
      <c r="E29" s="305"/>
      <c r="F29" s="306"/>
      <c r="G29" s="33"/>
      <c r="H29" s="33"/>
      <c r="I29" s="33"/>
      <c r="J29" s="35">
        <v>26.3</v>
      </c>
      <c r="K29" s="82"/>
      <c r="L29" s="33"/>
      <c r="M29" s="33"/>
      <c r="N29" s="69"/>
      <c r="O29" s="33"/>
      <c r="P29" s="83"/>
      <c r="Q29" s="69"/>
      <c r="R29" s="83"/>
      <c r="S29" s="33">
        <f t="shared" si="5"/>
        <v>26.3</v>
      </c>
      <c r="T29" s="30"/>
      <c r="U29" s="30"/>
      <c r="V29" s="30"/>
      <c r="W29" s="33"/>
      <c r="X29" s="36"/>
    </row>
    <row r="30" spans="1:24" ht="39.950000000000003" customHeight="1">
      <c r="A30" s="11"/>
      <c r="B30" s="304" t="s">
        <v>378</v>
      </c>
      <c r="C30" s="305"/>
      <c r="D30" s="305"/>
      <c r="E30" s="305"/>
      <c r="F30" s="306"/>
      <c r="G30" s="33"/>
      <c r="H30" s="33"/>
      <c r="I30" s="33"/>
      <c r="J30" s="35">
        <v>18.5</v>
      </c>
      <c r="K30" s="82"/>
      <c r="L30" s="33"/>
      <c r="M30" s="33"/>
      <c r="N30" s="69"/>
      <c r="O30" s="33"/>
      <c r="P30" s="83"/>
      <c r="Q30" s="69"/>
      <c r="R30" s="83"/>
      <c r="S30" s="33">
        <f t="shared" si="5"/>
        <v>18.5</v>
      </c>
      <c r="T30" s="30"/>
      <c r="U30" s="30"/>
      <c r="V30" s="30"/>
      <c r="W30" s="33"/>
      <c r="X30" s="36"/>
    </row>
    <row r="31" spans="1:24" ht="39.950000000000003" customHeight="1">
      <c r="A31" s="11"/>
      <c r="B31" s="304" t="s">
        <v>379</v>
      </c>
      <c r="C31" s="305"/>
      <c r="D31" s="305"/>
      <c r="E31" s="305"/>
      <c r="F31" s="306"/>
      <c r="G31" s="33"/>
      <c r="H31" s="33"/>
      <c r="I31" s="33"/>
      <c r="J31" s="35">
        <v>22</v>
      </c>
      <c r="K31" s="82"/>
      <c r="L31" s="33"/>
      <c r="M31" s="33"/>
      <c r="N31" s="69"/>
      <c r="O31" s="33"/>
      <c r="P31" s="83"/>
      <c r="Q31" s="69"/>
      <c r="R31" s="83"/>
      <c r="S31" s="33">
        <f t="shared" si="5"/>
        <v>22</v>
      </c>
      <c r="T31" s="30"/>
      <c r="U31" s="30"/>
      <c r="V31" s="30"/>
      <c r="W31" s="33"/>
      <c r="X31" s="36"/>
    </row>
    <row r="32" spans="1:24" ht="39.950000000000003" customHeight="1">
      <c r="A32" s="11"/>
      <c r="B32" s="304" t="s">
        <v>380</v>
      </c>
      <c r="C32" s="305"/>
      <c r="D32" s="305"/>
      <c r="E32" s="305"/>
      <c r="F32" s="306"/>
      <c r="G32" s="33"/>
      <c r="H32" s="33"/>
      <c r="I32" s="33"/>
      <c r="J32" s="35">
        <v>28.8</v>
      </c>
      <c r="K32" s="82"/>
      <c r="L32" s="33"/>
      <c r="M32" s="33"/>
      <c r="N32" s="69"/>
      <c r="O32" s="33"/>
      <c r="P32" s="83"/>
      <c r="Q32" s="69"/>
      <c r="R32" s="83"/>
      <c r="S32" s="33">
        <f t="shared" si="5"/>
        <v>28.8</v>
      </c>
      <c r="T32" s="30"/>
      <c r="U32" s="30"/>
      <c r="V32" s="30"/>
      <c r="W32" s="33"/>
      <c r="X32" s="36"/>
    </row>
    <row r="33" spans="1:24" ht="39.950000000000003" customHeight="1">
      <c r="A33" s="11"/>
      <c r="B33" s="304" t="s">
        <v>381</v>
      </c>
      <c r="C33" s="305"/>
      <c r="D33" s="305"/>
      <c r="E33" s="305"/>
      <c r="F33" s="306"/>
      <c r="G33" s="33"/>
      <c r="H33" s="33"/>
      <c r="I33" s="33"/>
      <c r="J33" s="35">
        <v>94</v>
      </c>
      <c r="K33" s="82"/>
      <c r="L33" s="33"/>
      <c r="M33" s="33"/>
      <c r="N33" s="69"/>
      <c r="O33" s="33"/>
      <c r="P33" s="83"/>
      <c r="Q33" s="69"/>
      <c r="R33" s="83"/>
      <c r="S33" s="33">
        <f t="shared" si="5"/>
        <v>94</v>
      </c>
      <c r="T33" s="30"/>
      <c r="U33" s="30"/>
      <c r="V33" s="30"/>
      <c r="W33" s="33"/>
      <c r="X33" s="36"/>
    </row>
    <row r="34" spans="1:24" ht="39.950000000000003" customHeight="1">
      <c r="A34" s="11"/>
      <c r="B34" s="304" t="s">
        <v>382</v>
      </c>
      <c r="C34" s="305"/>
      <c r="D34" s="305"/>
      <c r="E34" s="305"/>
      <c r="F34" s="306"/>
      <c r="G34" s="33"/>
      <c r="H34" s="33"/>
      <c r="I34" s="33"/>
      <c r="J34" s="35">
        <v>12.5</v>
      </c>
      <c r="K34" s="82"/>
      <c r="L34" s="33"/>
      <c r="M34" s="33"/>
      <c r="N34" s="69"/>
      <c r="O34" s="33"/>
      <c r="P34" s="83"/>
      <c r="Q34" s="69"/>
      <c r="R34" s="83"/>
      <c r="S34" s="33">
        <f t="shared" si="5"/>
        <v>12.5</v>
      </c>
      <c r="T34" s="30"/>
      <c r="U34" s="30"/>
      <c r="V34" s="30"/>
      <c r="W34" s="33"/>
      <c r="X34" s="36"/>
    </row>
    <row r="35" spans="1:24" ht="39.950000000000003" customHeight="1">
      <c r="A35" s="11"/>
      <c r="B35" s="304" t="s">
        <v>383</v>
      </c>
      <c r="C35" s="305"/>
      <c r="D35" s="305"/>
      <c r="E35" s="305"/>
      <c r="F35" s="306"/>
      <c r="G35" s="33"/>
      <c r="H35" s="33"/>
      <c r="I35" s="33"/>
      <c r="J35" s="35">
        <v>251.9</v>
      </c>
      <c r="K35" s="82"/>
      <c r="L35" s="33"/>
      <c r="M35" s="33"/>
      <c r="N35" s="69"/>
      <c r="O35" s="33"/>
      <c r="P35" s="83"/>
      <c r="Q35" s="69"/>
      <c r="R35" s="83"/>
      <c r="S35" s="33">
        <f t="shared" si="5"/>
        <v>251.9</v>
      </c>
      <c r="T35" s="30"/>
      <c r="U35" s="30"/>
      <c r="V35" s="30"/>
      <c r="W35" s="33"/>
      <c r="X35" s="36"/>
    </row>
    <row r="36" spans="1:24" ht="39.950000000000003" customHeight="1">
      <c r="A36" s="11"/>
      <c r="B36" s="304" t="s">
        <v>384</v>
      </c>
      <c r="C36" s="305"/>
      <c r="D36" s="305"/>
      <c r="E36" s="305"/>
      <c r="F36" s="306"/>
      <c r="G36" s="33"/>
      <c r="H36" s="33"/>
      <c r="I36" s="33"/>
      <c r="J36" s="35">
        <v>81</v>
      </c>
      <c r="K36" s="82"/>
      <c r="L36" s="33"/>
      <c r="M36" s="33"/>
      <c r="N36" s="69"/>
      <c r="O36" s="33"/>
      <c r="P36" s="83"/>
      <c r="Q36" s="69"/>
      <c r="R36" s="83"/>
      <c r="S36" s="33">
        <f t="shared" si="5"/>
        <v>81</v>
      </c>
      <c r="T36" s="30"/>
      <c r="U36" s="30"/>
      <c r="V36" s="30"/>
      <c r="W36" s="33"/>
      <c r="X36" s="36"/>
    </row>
    <row r="37" spans="1:24" ht="39.950000000000003" customHeight="1">
      <c r="A37" s="11"/>
      <c r="B37" s="304" t="s">
        <v>385</v>
      </c>
      <c r="C37" s="305"/>
      <c r="D37" s="305"/>
      <c r="E37" s="305"/>
      <c r="F37" s="306"/>
      <c r="G37" s="33"/>
      <c r="H37" s="33"/>
      <c r="I37" s="33"/>
      <c r="J37" s="35">
        <v>180</v>
      </c>
      <c r="K37" s="82"/>
      <c r="L37" s="33"/>
      <c r="M37" s="33"/>
      <c r="N37" s="69"/>
      <c r="O37" s="33"/>
      <c r="P37" s="83"/>
      <c r="Q37" s="69"/>
      <c r="R37" s="83"/>
      <c r="S37" s="33">
        <f t="shared" si="5"/>
        <v>180</v>
      </c>
      <c r="T37" s="30"/>
      <c r="U37" s="30"/>
      <c r="V37" s="30"/>
      <c r="W37" s="33"/>
      <c r="X37" s="36"/>
    </row>
    <row r="38" spans="1:24" ht="39.950000000000003" customHeight="1">
      <c r="A38" s="11"/>
      <c r="B38" s="304" t="s">
        <v>386</v>
      </c>
      <c r="C38" s="305"/>
      <c r="D38" s="305"/>
      <c r="E38" s="305"/>
      <c r="F38" s="306"/>
      <c r="G38" s="33"/>
      <c r="H38" s="33"/>
      <c r="I38" s="33"/>
      <c r="J38" s="35">
        <v>167.4</v>
      </c>
      <c r="K38" s="82"/>
      <c r="L38" s="33"/>
      <c r="M38" s="33"/>
      <c r="N38" s="69"/>
      <c r="O38" s="33"/>
      <c r="P38" s="83"/>
      <c r="Q38" s="69"/>
      <c r="R38" s="83"/>
      <c r="S38" s="33">
        <f t="shared" si="5"/>
        <v>167.4</v>
      </c>
      <c r="T38" s="30"/>
      <c r="U38" s="30"/>
      <c r="V38" s="30"/>
      <c r="W38" s="33"/>
      <c r="X38" s="36"/>
    </row>
    <row r="39" spans="1:24" ht="39.950000000000003" customHeight="1">
      <c r="A39" s="11"/>
      <c r="B39" s="304" t="s">
        <v>387</v>
      </c>
      <c r="C39" s="305"/>
      <c r="D39" s="305"/>
      <c r="E39" s="305"/>
      <c r="F39" s="306"/>
      <c r="G39" s="33"/>
      <c r="H39" s="33"/>
      <c r="I39" s="33"/>
      <c r="J39" s="35">
        <v>90.9</v>
      </c>
      <c r="K39" s="82"/>
      <c r="L39" s="33"/>
      <c r="M39" s="33"/>
      <c r="N39" s="69"/>
      <c r="O39" s="33"/>
      <c r="P39" s="83"/>
      <c r="Q39" s="69"/>
      <c r="R39" s="83"/>
      <c r="S39" s="33">
        <f t="shared" si="5"/>
        <v>90.9</v>
      </c>
      <c r="T39" s="30"/>
      <c r="U39" s="30"/>
      <c r="V39" s="30"/>
      <c r="W39" s="33"/>
      <c r="X39" s="36"/>
    </row>
    <row r="40" spans="1:24" ht="39.950000000000003" customHeight="1">
      <c r="A40" s="11"/>
      <c r="B40" s="304" t="s">
        <v>388</v>
      </c>
      <c r="C40" s="305"/>
      <c r="D40" s="305"/>
      <c r="E40" s="305"/>
      <c r="F40" s="306"/>
      <c r="G40" s="33"/>
      <c r="H40" s="33"/>
      <c r="I40" s="33"/>
      <c r="J40" s="35">
        <v>2385</v>
      </c>
      <c r="K40" s="82"/>
      <c r="L40" s="33"/>
      <c r="M40" s="33"/>
      <c r="N40" s="69"/>
      <c r="O40" s="33"/>
      <c r="P40" s="83"/>
      <c r="Q40" s="69"/>
      <c r="R40" s="83"/>
      <c r="S40" s="33">
        <f t="shared" si="5"/>
        <v>2385</v>
      </c>
      <c r="T40" s="30"/>
      <c r="U40" s="30"/>
      <c r="V40" s="30"/>
      <c r="W40" s="33"/>
      <c r="X40" s="36"/>
    </row>
    <row r="41" spans="1:24" ht="39.950000000000003" customHeight="1">
      <c r="A41" s="11"/>
      <c r="B41" s="304" t="s">
        <v>389</v>
      </c>
      <c r="C41" s="305"/>
      <c r="D41" s="305"/>
      <c r="E41" s="305"/>
      <c r="F41" s="306"/>
      <c r="G41" s="33"/>
      <c r="H41" s="33"/>
      <c r="I41" s="33"/>
      <c r="J41" s="35">
        <v>298</v>
      </c>
      <c r="K41" s="82"/>
      <c r="L41" s="33"/>
      <c r="M41" s="33"/>
      <c r="N41" s="69"/>
      <c r="O41" s="33"/>
      <c r="P41" s="83"/>
      <c r="Q41" s="69"/>
      <c r="R41" s="83"/>
      <c r="S41" s="33">
        <f t="shared" si="5"/>
        <v>298</v>
      </c>
      <c r="T41" s="30"/>
      <c r="U41" s="30"/>
      <c r="V41" s="30"/>
      <c r="W41" s="33"/>
      <c r="X41" s="36"/>
    </row>
    <row r="42" spans="1:24" ht="39.950000000000003" customHeight="1">
      <c r="A42" s="11"/>
      <c r="B42" s="304" t="s">
        <v>390</v>
      </c>
      <c r="C42" s="305"/>
      <c r="D42" s="305"/>
      <c r="E42" s="305"/>
      <c r="F42" s="306"/>
      <c r="G42" s="33"/>
      <c r="H42" s="33"/>
      <c r="I42" s="33"/>
      <c r="J42" s="35">
        <v>918.4</v>
      </c>
      <c r="K42" s="82"/>
      <c r="L42" s="33"/>
      <c r="M42" s="33"/>
      <c r="N42" s="69"/>
      <c r="O42" s="33"/>
      <c r="P42" s="83"/>
      <c r="Q42" s="69"/>
      <c r="R42" s="83"/>
      <c r="S42" s="33">
        <f t="shared" si="5"/>
        <v>918.4</v>
      </c>
      <c r="T42" s="30"/>
      <c r="U42" s="30"/>
      <c r="V42" s="30"/>
      <c r="W42" s="33"/>
      <c r="X42" s="36"/>
    </row>
    <row r="43" spans="1:24" ht="39.950000000000003" customHeight="1">
      <c r="A43" s="11"/>
      <c r="B43" s="304" t="s">
        <v>391</v>
      </c>
      <c r="C43" s="305"/>
      <c r="D43" s="305"/>
      <c r="E43" s="305"/>
      <c r="F43" s="306"/>
      <c r="G43" s="33"/>
      <c r="H43" s="33"/>
      <c r="I43" s="33"/>
      <c r="J43" s="35">
        <v>83.6</v>
      </c>
      <c r="K43" s="82"/>
      <c r="L43" s="33"/>
      <c r="M43" s="33"/>
      <c r="N43" s="69"/>
      <c r="O43" s="33"/>
      <c r="P43" s="83"/>
      <c r="Q43" s="69"/>
      <c r="R43" s="83"/>
      <c r="S43" s="33">
        <f t="shared" si="5"/>
        <v>83.6</v>
      </c>
      <c r="T43" s="30"/>
      <c r="U43" s="30"/>
      <c r="V43" s="30"/>
      <c r="W43" s="33"/>
      <c r="X43" s="36"/>
    </row>
    <row r="44" spans="1:24" ht="39.950000000000003" customHeight="1">
      <c r="A44" s="11"/>
      <c r="B44" s="304" t="s">
        <v>392</v>
      </c>
      <c r="C44" s="305"/>
      <c r="D44" s="305"/>
      <c r="E44" s="305"/>
      <c r="F44" s="306"/>
      <c r="G44" s="33"/>
      <c r="H44" s="33"/>
      <c r="I44" s="33"/>
      <c r="J44" s="35">
        <v>267</v>
      </c>
      <c r="K44" s="82"/>
      <c r="L44" s="33"/>
      <c r="M44" s="33"/>
      <c r="N44" s="69"/>
      <c r="O44" s="33"/>
      <c r="P44" s="83"/>
      <c r="Q44" s="69"/>
      <c r="R44" s="83"/>
      <c r="S44" s="33">
        <f t="shared" si="5"/>
        <v>267</v>
      </c>
      <c r="T44" s="30"/>
      <c r="U44" s="30"/>
      <c r="V44" s="30"/>
      <c r="W44" s="33"/>
      <c r="X44" s="36"/>
    </row>
    <row r="45" spans="1:24" ht="39.950000000000003" customHeight="1">
      <c r="A45" s="11"/>
      <c r="B45" s="304" t="s">
        <v>393</v>
      </c>
      <c r="C45" s="305"/>
      <c r="D45" s="305"/>
      <c r="E45" s="305"/>
      <c r="F45" s="306"/>
      <c r="G45" s="33"/>
      <c r="H45" s="33"/>
      <c r="I45" s="33"/>
      <c r="J45" s="35">
        <v>167.1</v>
      </c>
      <c r="K45" s="82"/>
      <c r="L45" s="33"/>
      <c r="M45" s="33"/>
      <c r="N45" s="69"/>
      <c r="O45" s="33"/>
      <c r="P45" s="83"/>
      <c r="Q45" s="69"/>
      <c r="R45" s="83"/>
      <c r="S45" s="33">
        <f t="shared" si="5"/>
        <v>167.1</v>
      </c>
      <c r="T45" s="30"/>
      <c r="U45" s="30"/>
      <c r="V45" s="30"/>
      <c r="W45" s="33"/>
      <c r="X45" s="36"/>
    </row>
    <row r="46" spans="1:24" ht="39.950000000000003" customHeight="1">
      <c r="A46" s="11"/>
      <c r="B46" s="304" t="s">
        <v>394</v>
      </c>
      <c r="C46" s="305"/>
      <c r="D46" s="305"/>
      <c r="E46" s="305"/>
      <c r="F46" s="306"/>
      <c r="G46" s="33"/>
      <c r="H46" s="33"/>
      <c r="I46" s="33"/>
      <c r="J46" s="35">
        <v>630</v>
      </c>
      <c r="K46" s="82"/>
      <c r="L46" s="33"/>
      <c r="M46" s="33"/>
      <c r="N46" s="69"/>
      <c r="O46" s="33"/>
      <c r="P46" s="83"/>
      <c r="Q46" s="69"/>
      <c r="R46" s="83"/>
      <c r="S46" s="33">
        <f t="shared" si="5"/>
        <v>630</v>
      </c>
      <c r="T46" s="30"/>
      <c r="U46" s="30"/>
      <c r="V46" s="30"/>
      <c r="W46" s="33"/>
      <c r="X46" s="36"/>
    </row>
    <row r="47" spans="1:24" ht="39.950000000000003" customHeight="1">
      <c r="A47" s="11"/>
      <c r="B47" s="304" t="s">
        <v>395</v>
      </c>
      <c r="C47" s="305"/>
      <c r="D47" s="305"/>
      <c r="E47" s="305"/>
      <c r="F47" s="306"/>
      <c r="G47" s="33"/>
      <c r="H47" s="33"/>
      <c r="I47" s="33"/>
      <c r="J47" s="35">
        <v>197.5</v>
      </c>
      <c r="K47" s="82"/>
      <c r="L47" s="33"/>
      <c r="M47" s="33"/>
      <c r="N47" s="69"/>
      <c r="O47" s="33"/>
      <c r="P47" s="83"/>
      <c r="Q47" s="69"/>
      <c r="R47" s="83"/>
      <c r="S47" s="33">
        <f t="shared" si="5"/>
        <v>197.5</v>
      </c>
      <c r="T47" s="30"/>
      <c r="U47" s="30"/>
      <c r="V47" s="30"/>
      <c r="W47" s="33"/>
      <c r="X47" s="36"/>
    </row>
    <row r="48" spans="1:24" ht="39.950000000000003" customHeight="1">
      <c r="A48" s="11"/>
      <c r="B48" s="304" t="s">
        <v>396</v>
      </c>
      <c r="C48" s="305"/>
      <c r="D48" s="305"/>
      <c r="E48" s="305"/>
      <c r="F48" s="306"/>
      <c r="G48" s="33"/>
      <c r="H48" s="33"/>
      <c r="I48" s="33"/>
      <c r="J48" s="35">
        <v>94.5</v>
      </c>
      <c r="K48" s="82"/>
      <c r="L48" s="33"/>
      <c r="M48" s="33"/>
      <c r="N48" s="69"/>
      <c r="O48" s="33"/>
      <c r="P48" s="83"/>
      <c r="Q48" s="69"/>
      <c r="R48" s="83"/>
      <c r="S48" s="33">
        <f t="shared" si="5"/>
        <v>94.5</v>
      </c>
      <c r="T48" s="30"/>
      <c r="U48" s="30"/>
      <c r="V48" s="30"/>
      <c r="W48" s="33"/>
      <c r="X48" s="36"/>
    </row>
    <row r="49" spans="1:24" ht="39.950000000000003" customHeight="1">
      <c r="A49" s="11"/>
      <c r="B49" s="304" t="s">
        <v>397</v>
      </c>
      <c r="C49" s="305"/>
      <c r="D49" s="305"/>
      <c r="E49" s="305"/>
      <c r="F49" s="306"/>
      <c r="G49" s="33"/>
      <c r="H49" s="33"/>
      <c r="I49" s="33"/>
      <c r="J49" s="35">
        <v>2850</v>
      </c>
      <c r="K49" s="82"/>
      <c r="L49" s="33"/>
      <c r="M49" s="33"/>
      <c r="N49" s="69"/>
      <c r="O49" s="33"/>
      <c r="P49" s="83"/>
      <c r="Q49" s="69"/>
      <c r="R49" s="83"/>
      <c r="S49" s="33">
        <f t="shared" si="5"/>
        <v>2850</v>
      </c>
      <c r="T49" s="30"/>
      <c r="U49" s="30"/>
      <c r="V49" s="30"/>
      <c r="W49" s="33"/>
      <c r="X49" s="36"/>
    </row>
    <row r="50" spans="1:24" ht="30" customHeight="1">
      <c r="A50" s="32" t="s">
        <v>103</v>
      </c>
      <c r="B50" s="310" t="s">
        <v>107</v>
      </c>
      <c r="C50" s="311"/>
      <c r="D50" s="311"/>
      <c r="E50" s="311"/>
      <c r="F50" s="312"/>
      <c r="G50" s="33">
        <f>SUM(G52)</f>
        <v>0</v>
      </c>
      <c r="H50" s="33">
        <f t="shared" ref="H50:R50" si="6">SUM(H52)</f>
        <v>0</v>
      </c>
      <c r="I50" s="33">
        <f t="shared" si="6"/>
        <v>0</v>
      </c>
      <c r="J50" s="33">
        <f>SUM(J51:J52)</f>
        <v>3771.5</v>
      </c>
      <c r="K50" s="33">
        <f t="shared" si="6"/>
        <v>0</v>
      </c>
      <c r="L50" s="33">
        <f t="shared" si="6"/>
        <v>2202.8000000000002</v>
      </c>
      <c r="M50" s="33">
        <f t="shared" si="6"/>
        <v>0</v>
      </c>
      <c r="N50" s="33">
        <f t="shared" si="6"/>
        <v>0</v>
      </c>
      <c r="O50" s="33">
        <f t="shared" si="6"/>
        <v>0</v>
      </c>
      <c r="P50" s="33">
        <f t="shared" si="6"/>
        <v>0</v>
      </c>
      <c r="Q50" s="33">
        <f t="shared" si="6"/>
        <v>0</v>
      </c>
      <c r="R50" s="33">
        <f t="shared" si="6"/>
        <v>0</v>
      </c>
      <c r="S50" s="33">
        <f t="shared" si="2"/>
        <v>3771.5</v>
      </c>
      <c r="T50" s="30">
        <f t="shared" si="1"/>
        <v>0</v>
      </c>
      <c r="U50" s="33">
        <f t="shared" si="1"/>
        <v>2202.8000000000002</v>
      </c>
      <c r="V50" s="33">
        <f t="shared" si="3"/>
        <v>2202.8000000000002</v>
      </c>
      <c r="W50" s="33"/>
      <c r="X50" s="36"/>
    </row>
    <row r="51" spans="1:24" ht="66" customHeight="1">
      <c r="A51" s="32"/>
      <c r="B51" s="325" t="s">
        <v>374</v>
      </c>
      <c r="C51" s="326"/>
      <c r="D51" s="326"/>
      <c r="E51" s="326"/>
      <c r="F51" s="327"/>
      <c r="G51" s="33"/>
      <c r="H51" s="33"/>
      <c r="I51" s="33"/>
      <c r="J51" s="33">
        <v>3771.5</v>
      </c>
      <c r="K51" s="33"/>
      <c r="L51" s="33"/>
      <c r="M51" s="33"/>
      <c r="N51" s="33"/>
      <c r="O51" s="33"/>
      <c r="P51" s="33"/>
      <c r="Q51" s="33"/>
      <c r="R51" s="33"/>
      <c r="S51" s="33">
        <f>J51</f>
        <v>3771.5</v>
      </c>
      <c r="T51" s="30"/>
      <c r="U51" s="33"/>
      <c r="V51" s="33"/>
      <c r="W51" s="33"/>
      <c r="X51" s="36"/>
    </row>
    <row r="52" spans="1:24" ht="40.5" customHeight="1">
      <c r="A52" s="11"/>
      <c r="B52" s="325" t="s">
        <v>323</v>
      </c>
      <c r="C52" s="326"/>
      <c r="D52" s="326"/>
      <c r="E52" s="326"/>
      <c r="F52" s="327"/>
      <c r="G52" s="30"/>
      <c r="H52" s="30"/>
      <c r="I52" s="30"/>
      <c r="J52" s="30"/>
      <c r="K52" s="30"/>
      <c r="L52" s="30">
        <v>2202.8000000000002</v>
      </c>
      <c r="M52" s="30"/>
      <c r="N52" s="69"/>
      <c r="O52" s="30"/>
      <c r="P52" s="83"/>
      <c r="Q52" s="69"/>
      <c r="R52" s="83"/>
      <c r="S52" s="33">
        <f t="shared" si="2"/>
        <v>0</v>
      </c>
      <c r="T52" s="30">
        <f t="shared" si="1"/>
        <v>0</v>
      </c>
      <c r="U52" s="30">
        <f t="shared" si="1"/>
        <v>2202.8000000000002</v>
      </c>
      <c r="V52" s="30">
        <f t="shared" si="3"/>
        <v>2202.8000000000002</v>
      </c>
      <c r="W52" s="33"/>
      <c r="X52" s="36"/>
    </row>
    <row r="53" spans="1:24" ht="40.5" customHeight="1">
      <c r="A53" s="322" t="s">
        <v>8</v>
      </c>
      <c r="B53" s="323"/>
      <c r="C53" s="323"/>
      <c r="D53" s="323"/>
      <c r="E53" s="323"/>
      <c r="F53" s="324"/>
      <c r="G53" s="33">
        <f>SUM(G7:G52)</f>
        <v>0</v>
      </c>
      <c r="H53" s="33">
        <f>SUM(H7:H52)</f>
        <v>0</v>
      </c>
      <c r="I53" s="33">
        <f>SUM(I7:I52)</f>
        <v>0</v>
      </c>
      <c r="J53" s="33">
        <f>J7+J50</f>
        <v>12708.400000000001</v>
      </c>
      <c r="K53" s="33">
        <f>K7+K52</f>
        <v>3000</v>
      </c>
      <c r="L53" s="33">
        <f>L7+L52</f>
        <v>9090.2000000000007</v>
      </c>
      <c r="M53" s="33">
        <f>M7+M52</f>
        <v>0</v>
      </c>
      <c r="N53" s="69"/>
      <c r="O53" s="33">
        <f>O7+O52</f>
        <v>2944.0000000000005</v>
      </c>
      <c r="P53" s="33">
        <f>P7+P52</f>
        <v>0</v>
      </c>
      <c r="Q53" s="69"/>
      <c r="R53" s="33">
        <f>R7+R52</f>
        <v>851.8</v>
      </c>
      <c r="S53" s="33">
        <f>SUM(G53,J53,M53,P53)</f>
        <v>12708.400000000001</v>
      </c>
      <c r="T53" s="33">
        <f t="shared" si="1"/>
        <v>3000</v>
      </c>
      <c r="U53" s="33">
        <f t="shared" si="1"/>
        <v>12886</v>
      </c>
      <c r="V53" s="33">
        <f t="shared" si="3"/>
        <v>9886</v>
      </c>
      <c r="W53" s="33">
        <f t="shared" si="4"/>
        <v>429.53333333333336</v>
      </c>
      <c r="X53" s="36"/>
    </row>
    <row r="54" spans="1:24" ht="20.100000000000001" customHeight="1">
      <c r="A54" s="17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7"/>
      <c r="O54" s="17"/>
      <c r="P54" s="18"/>
      <c r="Q54" s="17"/>
      <c r="R54" s="17"/>
      <c r="S54" s="17"/>
      <c r="T54" s="71"/>
      <c r="U54" s="7"/>
      <c r="V54" s="7"/>
      <c r="W54" s="7"/>
    </row>
    <row r="55" spans="1:24" s="10" customFormat="1" ht="20.100000000000001" customHeight="1">
      <c r="A55" s="5"/>
      <c r="B55" s="5"/>
      <c r="C55" s="15"/>
      <c r="D55" s="15"/>
      <c r="E55" s="15"/>
      <c r="F55" s="15"/>
      <c r="G55" s="15"/>
      <c r="H55" s="15"/>
      <c r="I55" s="1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4" s="21" customFormat="1" ht="36" customHeight="1">
      <c r="A56" s="19"/>
      <c r="B56" s="331" t="s">
        <v>250</v>
      </c>
      <c r="C56" s="332"/>
      <c r="D56" s="332"/>
      <c r="E56" s="332"/>
      <c r="F56" s="332"/>
      <c r="G56" s="20"/>
      <c r="H56" s="20"/>
      <c r="I56" s="20"/>
      <c r="J56" s="333" t="s">
        <v>369</v>
      </c>
      <c r="K56" s="333"/>
      <c r="L56" s="333"/>
      <c r="M56" s="19"/>
      <c r="N56" s="19"/>
      <c r="O56" s="19"/>
      <c r="P56" s="334"/>
      <c r="Q56" s="334"/>
      <c r="R56" s="334"/>
      <c r="S56" s="19"/>
      <c r="T56" s="19"/>
      <c r="U56" s="19"/>
      <c r="V56" s="19"/>
      <c r="W56" s="19"/>
    </row>
    <row r="57" spans="1:24" s="10" customFormat="1" ht="19.5" customHeight="1">
      <c r="A57" s="5"/>
      <c r="B57" s="6"/>
      <c r="C57" s="5" t="s">
        <v>9</v>
      </c>
      <c r="D57" s="5"/>
      <c r="E57" s="6"/>
      <c r="F57" s="6"/>
      <c r="G57" s="6"/>
      <c r="H57" s="6"/>
      <c r="I57" s="6"/>
      <c r="J57" s="6"/>
      <c r="K57" s="5" t="s">
        <v>10</v>
      </c>
      <c r="L57" s="6"/>
      <c r="M57" s="6"/>
      <c r="N57" s="6"/>
      <c r="O57" s="5"/>
      <c r="P57" s="330"/>
      <c r="Q57" s="330"/>
      <c r="R57" s="330"/>
      <c r="S57" s="5"/>
      <c r="T57" s="5"/>
      <c r="U57" s="5"/>
      <c r="V57" s="5"/>
      <c r="W57" s="5"/>
    </row>
    <row r="58" spans="1:24" ht="20.100000000000001" customHeight="1">
      <c r="A58" s="7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7"/>
      <c r="Q58" s="7"/>
      <c r="R58" s="7"/>
      <c r="S58" s="7"/>
      <c r="T58" s="7"/>
      <c r="U58" s="7"/>
      <c r="V58" s="7"/>
      <c r="W58" s="7"/>
    </row>
    <row r="59" spans="1:24" ht="20.100000000000001" customHeight="1">
      <c r="A59" s="7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7"/>
      <c r="Q59" s="7"/>
      <c r="R59" s="7"/>
      <c r="S59" s="7"/>
      <c r="T59" s="7"/>
      <c r="U59" s="7"/>
      <c r="V59" s="7"/>
      <c r="W59" s="7"/>
    </row>
    <row r="60" spans="1:24">
      <c r="A60" s="7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7"/>
      <c r="Q60" s="7"/>
      <c r="R60" s="7"/>
      <c r="S60" s="7"/>
      <c r="T60" s="7"/>
      <c r="U60" s="7"/>
      <c r="V60" s="7"/>
      <c r="W60" s="7"/>
    </row>
    <row r="61" spans="1:24" s="329" customFormat="1" ht="19.149999999999999" customHeight="1">
      <c r="A61" s="328" t="s">
        <v>59</v>
      </c>
    </row>
    <row r="64" spans="1:24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</sheetData>
  <mergeCells count="61">
    <mergeCell ref="B46:F46"/>
    <mergeCell ref="B47:F47"/>
    <mergeCell ref="B48:F48"/>
    <mergeCell ref="B41:F41"/>
    <mergeCell ref="B42:F42"/>
    <mergeCell ref="B43:F43"/>
    <mergeCell ref="B44:F44"/>
    <mergeCell ref="B45:F45"/>
    <mergeCell ref="B36:F36"/>
    <mergeCell ref="B37:F37"/>
    <mergeCell ref="B38:F38"/>
    <mergeCell ref="B39:F39"/>
    <mergeCell ref="B40:F40"/>
    <mergeCell ref="A61:XFD61"/>
    <mergeCell ref="P57:R57"/>
    <mergeCell ref="B56:F56"/>
    <mergeCell ref="J56:L56"/>
    <mergeCell ref="P56:R56"/>
    <mergeCell ref="B21:F21"/>
    <mergeCell ref="B23:F23"/>
    <mergeCell ref="B24:F24"/>
    <mergeCell ref="B22:F22"/>
    <mergeCell ref="B19:F19"/>
    <mergeCell ref="B20:F20"/>
    <mergeCell ref="B25:F25"/>
    <mergeCell ref="B26:F26"/>
    <mergeCell ref="A53:F53"/>
    <mergeCell ref="B50:F50"/>
    <mergeCell ref="B52:F52"/>
    <mergeCell ref="B51:F51"/>
    <mergeCell ref="B49:F49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F2:Q2"/>
    <mergeCell ref="J4:L4"/>
    <mergeCell ref="G4:I4"/>
    <mergeCell ref="B4:F5"/>
    <mergeCell ref="A4:A5"/>
    <mergeCell ref="S4:W4"/>
    <mergeCell ref="P4:R4"/>
    <mergeCell ref="M4:O4"/>
    <mergeCell ref="B7:F7"/>
    <mergeCell ref="B6:F6"/>
    <mergeCell ref="B8:F8"/>
    <mergeCell ref="B9:F9"/>
    <mergeCell ref="B10:F10"/>
    <mergeCell ref="B17:F17"/>
    <mergeCell ref="B18:F18"/>
    <mergeCell ref="B11:F11"/>
    <mergeCell ref="B12:F12"/>
    <mergeCell ref="B13:F13"/>
    <mergeCell ref="B14:F14"/>
    <mergeCell ref="B15:F15"/>
    <mergeCell ref="B16:F16"/>
  </mergeCells>
  <phoneticPr fontId="3" type="noConversion"/>
  <pageMargins left="0.23622047244094491" right="0.15748031496062992" top="0.19685039370078741" bottom="0.19685039370078741" header="0.47244094488188981" footer="0.31496062992125984"/>
  <pageSetup paperSize="9" scale="37" orientation="landscape" verticalDpi="1200" r:id="rId1"/>
  <headerFooter alignWithMargins="0"/>
  <rowBreaks count="1" manualBreakCount="1">
    <brk id="57" max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Фінансовий план КНП</vt:lpstr>
      <vt:lpstr>Розшифровка 1 до Формування</vt:lpstr>
      <vt:lpstr>Розшифровка 2 до формування</vt:lpstr>
      <vt:lpstr>Розшифровка до руху</vt:lpstr>
      <vt:lpstr>Розшифровка кап</vt:lpstr>
      <vt:lpstr>Розшифровка за джерелами</vt:lpstr>
      <vt:lpstr>'Розшифровка 2 до формування'!Заголовки_для_печати</vt:lpstr>
      <vt:lpstr>'Фінансовий план КНП'!Заголовки_для_печати</vt:lpstr>
      <vt:lpstr>'Розшифровка 1 до Формування'!Область_печати</vt:lpstr>
      <vt:lpstr>'Розшифровка 2 до формування'!Область_печати</vt:lpstr>
      <vt:lpstr>'Розшифровка за джерелами'!Область_печати</vt:lpstr>
      <vt:lpstr>'Розшифровка кап'!Область_печати</vt:lpstr>
      <vt:lpstr>'Фінансовий план КНП'!Область_печати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User</cp:lastModifiedBy>
  <cp:lastPrinted>2022-11-08T09:45:26Z</cp:lastPrinted>
  <dcterms:created xsi:type="dcterms:W3CDTF">2003-03-13T16:00:22Z</dcterms:created>
  <dcterms:modified xsi:type="dcterms:W3CDTF">2022-11-08T10:19:34Z</dcterms:modified>
</cp:coreProperties>
</file>